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PL 1 - giao công chức sở, ngành" sheetId="6" r:id="rId1"/>
    <sheet name="PL CẤP XÃ (3)" sheetId="5" r:id="rId2"/>
  </sheets>
  <definedNames>
    <definedName name="_xlnm._FilterDatabase" localSheetId="0" hidden="1">'PL 1 - giao công chức sở, ngành'!$A$2:$P$26</definedName>
    <definedName name="chuong_pl_5_name" localSheetId="1">'PL CẤP XÃ (3)'!#REF!</definedName>
    <definedName name="_xlnm.Print_Titles" localSheetId="0">'PL 1 - giao công chức sở, ngành'!$4:$8</definedName>
    <definedName name="_xlnm.Print_Titles" localSheetId="1">'PL CẤP XÃ (3)'!$3:$7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5"/>
  <c r="J9" l="1"/>
  <c r="K9"/>
  <c r="G9"/>
  <c r="O13" i="6" l="1"/>
  <c r="O14"/>
  <c r="O15"/>
  <c r="O16"/>
  <c r="O17"/>
  <c r="O18"/>
  <c r="O19"/>
  <c r="O20"/>
  <c r="O21"/>
  <c r="O22"/>
  <c r="O23"/>
  <c r="O24"/>
  <c r="O25"/>
  <c r="O26"/>
  <c r="F10"/>
  <c r="M10"/>
  <c r="J10" l="1"/>
  <c r="K10"/>
  <c r="M40" i="5" l="1"/>
  <c r="M8" s="1"/>
  <c r="N24" i="6" l="1"/>
  <c r="N25"/>
  <c r="G14"/>
  <c r="N14" s="1"/>
  <c r="G26"/>
  <c r="N26" s="1"/>
  <c r="G21"/>
  <c r="N21" s="1"/>
  <c r="G12"/>
  <c r="N12" s="1"/>
  <c r="G11"/>
  <c r="N11" s="1"/>
  <c r="H23" l="1"/>
  <c r="H20"/>
  <c r="G20" s="1"/>
  <c r="N20" s="1"/>
  <c r="I15"/>
  <c r="H15"/>
  <c r="G15" s="1"/>
  <c r="N15" s="1"/>
  <c r="H19"/>
  <c r="G19" s="1"/>
  <c r="N19" s="1"/>
  <c r="I13"/>
  <c r="H13"/>
  <c r="H18"/>
  <c r="G18" s="1"/>
  <c r="N18" s="1"/>
  <c r="H22"/>
  <c r="I17"/>
  <c r="H17"/>
  <c r="H16"/>
  <c r="G16" s="1"/>
  <c r="N16" s="1"/>
  <c r="I10" l="1"/>
  <c r="G17"/>
  <c r="N17" s="1"/>
  <c r="G22"/>
  <c r="N22" s="1"/>
  <c r="G23"/>
  <c r="N23" s="1"/>
  <c r="H10"/>
  <c r="G13"/>
  <c r="C10"/>
  <c r="E10"/>
  <c r="L10"/>
  <c r="D11"/>
  <c r="D12"/>
  <c r="G10" l="1"/>
  <c r="N13"/>
  <c r="N10" s="1"/>
  <c r="O10"/>
  <c r="D10"/>
  <c r="J40" i="5"/>
  <c r="K40"/>
  <c r="H13"/>
  <c r="H42"/>
  <c r="H43"/>
  <c r="H18"/>
  <c r="H19"/>
  <c r="H44"/>
  <c r="H45"/>
  <c r="H46"/>
  <c r="H20"/>
  <c r="H47"/>
  <c r="H48"/>
  <c r="H49"/>
  <c r="H50"/>
  <c r="H51"/>
  <c r="H52"/>
  <c r="H53"/>
  <c r="H31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36"/>
  <c r="H75"/>
  <c r="H76"/>
  <c r="H77"/>
  <c r="H78"/>
  <c r="H79"/>
  <c r="H37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38"/>
  <c r="H39"/>
  <c r="H113"/>
  <c r="H114"/>
  <c r="H41"/>
  <c r="H11"/>
  <c r="H12"/>
  <c r="H14"/>
  <c r="H15"/>
  <c r="H16"/>
  <c r="H17"/>
  <c r="H21"/>
  <c r="H22"/>
  <c r="H23"/>
  <c r="H24"/>
  <c r="H25"/>
  <c r="H26"/>
  <c r="H27"/>
  <c r="H28"/>
  <c r="H29"/>
  <c r="H30"/>
  <c r="H34"/>
  <c r="H35"/>
  <c r="H32"/>
  <c r="H33"/>
  <c r="H10"/>
  <c r="H9" s="1"/>
  <c r="I10"/>
  <c r="I11"/>
  <c r="I12"/>
  <c r="I14"/>
  <c r="I15"/>
  <c r="I16"/>
  <c r="I17"/>
  <c r="I21"/>
  <c r="I22"/>
  <c r="I23"/>
  <c r="I24"/>
  <c r="I25"/>
  <c r="I26"/>
  <c r="I27"/>
  <c r="I28"/>
  <c r="I29"/>
  <c r="I30"/>
  <c r="I34"/>
  <c r="I35"/>
  <c r="I32"/>
  <c r="I33"/>
  <c r="I43"/>
  <c r="I18"/>
  <c r="I19"/>
  <c r="I44"/>
  <c r="I45"/>
  <c r="I46"/>
  <c r="I20"/>
  <c r="I47"/>
  <c r="I48"/>
  <c r="I49"/>
  <c r="I50"/>
  <c r="I51"/>
  <c r="I52"/>
  <c r="I53"/>
  <c r="I31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36"/>
  <c r="I75"/>
  <c r="I76"/>
  <c r="I77"/>
  <c r="I78"/>
  <c r="I79"/>
  <c r="I37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38"/>
  <c r="I39"/>
  <c r="I113"/>
  <c r="I114"/>
  <c r="I41"/>
  <c r="I13"/>
  <c r="I42"/>
  <c r="G40"/>
  <c r="E13"/>
  <c r="F13" s="1"/>
  <c r="E42"/>
  <c r="F42" s="1"/>
  <c r="E43"/>
  <c r="F43" s="1"/>
  <c r="E18"/>
  <c r="F18" s="1"/>
  <c r="E19"/>
  <c r="F19" s="1"/>
  <c r="E44"/>
  <c r="F44" s="1"/>
  <c r="E45"/>
  <c r="F45" s="1"/>
  <c r="E46"/>
  <c r="F46" s="1"/>
  <c r="E20"/>
  <c r="F20" s="1"/>
  <c r="E47"/>
  <c r="F47" s="1"/>
  <c r="E48"/>
  <c r="F48" s="1"/>
  <c r="E49"/>
  <c r="F49" s="1"/>
  <c r="E50"/>
  <c r="F50" s="1"/>
  <c r="E51"/>
  <c r="F51" s="1"/>
  <c r="E52"/>
  <c r="F52" s="1"/>
  <c r="E53"/>
  <c r="F53" s="1"/>
  <c r="E31"/>
  <c r="F31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36"/>
  <c r="F36" s="1"/>
  <c r="E75"/>
  <c r="F75" s="1"/>
  <c r="E76"/>
  <c r="F76" s="1"/>
  <c r="E77"/>
  <c r="F77" s="1"/>
  <c r="E78"/>
  <c r="F78" s="1"/>
  <c r="E79"/>
  <c r="F79" s="1"/>
  <c r="E37"/>
  <c r="F37" s="1"/>
  <c r="E80"/>
  <c r="F80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8"/>
  <c r="F108" s="1"/>
  <c r="E109"/>
  <c r="F109" s="1"/>
  <c r="E110"/>
  <c r="F110" s="1"/>
  <c r="E111"/>
  <c r="F111" s="1"/>
  <c r="E112"/>
  <c r="F112" s="1"/>
  <c r="E38"/>
  <c r="F38" s="1"/>
  <c r="E39"/>
  <c r="F39" s="1"/>
  <c r="E113"/>
  <c r="F113" s="1"/>
  <c r="E114"/>
  <c r="F114" s="1"/>
  <c r="E41"/>
  <c r="E23"/>
  <c r="E24"/>
  <c r="E25"/>
  <c r="E26"/>
  <c r="E27"/>
  <c r="E28"/>
  <c r="E29"/>
  <c r="E30"/>
  <c r="E34"/>
  <c r="E35"/>
  <c r="E32"/>
  <c r="E33"/>
  <c r="E21"/>
  <c r="E22"/>
  <c r="E11"/>
  <c r="E12"/>
  <c r="E14"/>
  <c r="E15"/>
  <c r="E16"/>
  <c r="E17"/>
  <c r="E10"/>
  <c r="L31"/>
  <c r="L40"/>
  <c r="L11"/>
  <c r="L12"/>
  <c r="L14"/>
  <c r="L15"/>
  <c r="L16"/>
  <c r="L17"/>
  <c r="L21"/>
  <c r="L22"/>
  <c r="L23"/>
  <c r="L24"/>
  <c r="L25"/>
  <c r="L26"/>
  <c r="L27"/>
  <c r="L28"/>
  <c r="L29"/>
  <c r="L30"/>
  <c r="L34"/>
  <c r="L35"/>
  <c r="L32"/>
  <c r="L33"/>
  <c r="L10"/>
  <c r="L9" l="1"/>
  <c r="I9"/>
  <c r="L8"/>
  <c r="H40"/>
  <c r="I40"/>
  <c r="J8"/>
  <c r="F41"/>
  <c r="G8"/>
  <c r="K8"/>
  <c r="I8" l="1"/>
  <c r="H8"/>
</calcChain>
</file>

<file path=xl/sharedStrings.xml><?xml version="1.0" encoding="utf-8"?>
<sst xmlns="http://schemas.openxmlformats.org/spreadsheetml/2006/main" count="174" uniqueCount="171">
  <si>
    <t>Quy mô 
dân số</t>
  </si>
  <si>
    <t>Biên chế tăng thêm
(làm tròn)</t>
  </si>
  <si>
    <t xml:space="preserve">Phường Phố Hiến </t>
  </si>
  <si>
    <t>Phường Sơn Nam</t>
  </si>
  <si>
    <t>Phường Hồng Châu</t>
  </si>
  <si>
    <t>Xã Tân Hưng</t>
  </si>
  <si>
    <t xml:space="preserve">Xã Hoàng Hoa Thám </t>
  </si>
  <si>
    <t>Xã Tiên Lữ</t>
  </si>
  <si>
    <t>Xã Tiên Hoa</t>
  </si>
  <si>
    <t>Xã Quang Hưng</t>
  </si>
  <si>
    <t>Xã Đoàn Đào</t>
  </si>
  <si>
    <t>Xã Tiên Tiến</t>
  </si>
  <si>
    <t>Xã Tống Trân</t>
  </si>
  <si>
    <t>Xã Lương Bằng</t>
  </si>
  <si>
    <t>Xã Nghĩa Dân</t>
  </si>
  <si>
    <t>Xã Hiệp Cường</t>
  </si>
  <si>
    <t>Xã Đức Hợp</t>
  </si>
  <si>
    <t xml:space="preserve">Xã Ân Thi </t>
  </si>
  <si>
    <t>Xã Xuân Trúc</t>
  </si>
  <si>
    <t>Xã Phạm Ngũ Lão</t>
  </si>
  <si>
    <t>Xã Nguyễn Trãi</t>
  </si>
  <si>
    <t>Xã Hồng Quang</t>
  </si>
  <si>
    <t xml:space="preserve">Xã Khoái Châu </t>
  </si>
  <si>
    <t>Xã Triệu Việt Vương</t>
  </si>
  <si>
    <t>Xã Việt Tiến</t>
  </si>
  <si>
    <t>Xã Chí Minh</t>
  </si>
  <si>
    <t>Xã Châu Ninh</t>
  </si>
  <si>
    <t xml:space="preserve">Xã Yên Mỹ </t>
  </si>
  <si>
    <t>Xã Việt Yên</t>
  </si>
  <si>
    <t>Xã Hoàn Long</t>
  </si>
  <si>
    <t>Xã Nguyễn Văn Linh</t>
  </si>
  <si>
    <t xml:space="preserve">Phường Mỹ Hào </t>
  </si>
  <si>
    <t>Phường Đường Hào</t>
  </si>
  <si>
    <t>Phường Thượng Hồng</t>
  </si>
  <si>
    <t>Xã Như Quỳnh</t>
  </si>
  <si>
    <t>Xã Lạc Đạo</t>
  </si>
  <si>
    <t>Xã Đại Đồng</t>
  </si>
  <si>
    <t>Xã Nghĩa Trụ</t>
  </si>
  <si>
    <t>Xã Phụng Công</t>
  </si>
  <si>
    <t>Xã Văn Giang</t>
  </si>
  <si>
    <t>Xã Mễ Sở</t>
  </si>
  <si>
    <t xml:space="preserve">Phường Thái Bình </t>
  </si>
  <si>
    <t>Phường Trần Lãm</t>
  </si>
  <si>
    <t>Phường Trần Hưng Đạo</t>
  </si>
  <si>
    <t>Phường Trà Lý</t>
  </si>
  <si>
    <t>Phường Vũ Phúc</t>
  </si>
  <si>
    <t>Xã Thái Thụy</t>
  </si>
  <si>
    <t>Xã Đông Thụy Anh</t>
  </si>
  <si>
    <t>Xã Bắc Thụy Anh</t>
  </si>
  <si>
    <t>Xã Thụy Anh</t>
  </si>
  <si>
    <t>Xã Nam Thụy Anh</t>
  </si>
  <si>
    <t>Xã Bắc Thái Ninh</t>
  </si>
  <si>
    <t>Xã Thái Ninh</t>
  </si>
  <si>
    <t>Xã Đông Thái Ninh</t>
  </si>
  <si>
    <t>Xã Nam Thái Ninh</t>
  </si>
  <si>
    <t>Xã Tây Thái Ninh</t>
  </si>
  <si>
    <t>Xã Tây Thụy Anh</t>
  </si>
  <si>
    <t>Xã Tiền Hải</t>
  </si>
  <si>
    <t>Xã Tây Tiền Hải</t>
  </si>
  <si>
    <t>Xã Ái Quốc</t>
  </si>
  <si>
    <t>Xã Đông Tiền Hải</t>
  </si>
  <si>
    <t>Xã Nam Cường</t>
  </si>
  <si>
    <t>Xã Nam Tiền Hải</t>
  </si>
  <si>
    <t>Xã Quỳnh Phụ</t>
  </si>
  <si>
    <t>Xã Minh Thọ</t>
  </si>
  <si>
    <t>Xã Nguyễn Du</t>
  </si>
  <si>
    <t>Xã Quỳnh An</t>
  </si>
  <si>
    <t>Xã Ngọc Lâm</t>
  </si>
  <si>
    <t>Xã Đồng Bằng</t>
  </si>
  <si>
    <t>Xã A Sào</t>
  </si>
  <si>
    <t>Xã Phụ Dực</t>
  </si>
  <si>
    <t>Xã Tân Tiến</t>
  </si>
  <si>
    <t xml:space="preserve">Xã Đông Hưng </t>
  </si>
  <si>
    <t>Xã Bắc Tiên Hưng</t>
  </si>
  <si>
    <t>Xã Đông Tiên Hưng</t>
  </si>
  <si>
    <t>Xã Nam Đông Hưng</t>
  </si>
  <si>
    <t>Xã Bắc Đông Quan</t>
  </si>
  <si>
    <t>Xã Bắc Đông Hưng</t>
  </si>
  <si>
    <t>Xã Đông Quan</t>
  </si>
  <si>
    <t>Xã Nam Tiên Hưng</t>
  </si>
  <si>
    <t>Xã Tiên Hưng</t>
  </si>
  <si>
    <t>Xã Hưng Hà</t>
  </si>
  <si>
    <t>Xã Tiên La</t>
  </si>
  <si>
    <t>Xã Lê Qúy Đôn</t>
  </si>
  <si>
    <t>Xã Hồng Minh</t>
  </si>
  <si>
    <t>Xã Thần Khê</t>
  </si>
  <si>
    <t>Xã Diên Hà</t>
  </si>
  <si>
    <t>Xã Ngự Thiên</t>
  </si>
  <si>
    <t>Xã Long Hưng</t>
  </si>
  <si>
    <t>Xã Kiến Xương</t>
  </si>
  <si>
    <t>Xã Lê Lợi</t>
  </si>
  <si>
    <t>Xã Quang Lịch</t>
  </si>
  <si>
    <t>Xã Vũ Quý</t>
  </si>
  <si>
    <t>Xã Bình Thanh</t>
  </si>
  <si>
    <t>Xã Bình Định</t>
  </si>
  <si>
    <t>Xã Hồng Vũ</t>
  </si>
  <si>
    <t>Xã Bình Nguyên</t>
  </si>
  <si>
    <t>Xã Trà Giang</t>
  </si>
  <si>
    <t xml:space="preserve">Xã Vũ Thư </t>
  </si>
  <si>
    <t>Xã Tân Thuận</t>
  </si>
  <si>
    <t>Xã Thư Vũ</t>
  </si>
  <si>
    <t>Xã Vũ Tiên</t>
  </si>
  <si>
    <t>Xã Vạn Xuân</t>
  </si>
  <si>
    <t xml:space="preserve">Số biên chế theo định mức khung </t>
  </si>
  <si>
    <t xml:space="preserve">TỔNG </t>
  </si>
  <si>
    <t>I</t>
  </si>
  <si>
    <t>II</t>
  </si>
  <si>
    <t>Lãnh đạo HĐND-UBND cấp xã</t>
  </si>
  <si>
    <t>Các tổ chức hành chính thuộc UBND cấp xã</t>
  </si>
  <si>
    <t>Tổng số</t>
  </si>
  <si>
    <t>Ban Quản lý Khu kinh tế và các Khu công nghiệp</t>
  </si>
  <si>
    <t>Ban Quản lý khu ĐH Phố Hiến</t>
  </si>
  <si>
    <t xml:space="preserve">Thanh tra tỉnh </t>
  </si>
  <si>
    <t>Sở Công Thương</t>
  </si>
  <si>
    <t>Sở Tư pháp</t>
  </si>
  <si>
    <t>Sở Văn hóa, Thể thao và Du lịch</t>
  </si>
  <si>
    <t>Sở Y tế</t>
  </si>
  <si>
    <t>Sở Giáo dục và Đào tạo</t>
  </si>
  <si>
    <t>Sở Nông nghiệp và Môi trường</t>
  </si>
  <si>
    <t>Sở Khoa học và Công nghệ</t>
  </si>
  <si>
    <t>Sở Nội vụ</t>
  </si>
  <si>
    <t>Sở Xây dựng</t>
  </si>
  <si>
    <t xml:space="preserve">Sở Tài chính </t>
  </si>
  <si>
    <t>Văn phòng UBND tỉnh</t>
  </si>
  <si>
    <t>Văn phòng Đoàn ĐBQH&amp;HĐND tỉnh</t>
  </si>
  <si>
    <t>Hưởng lương NSNN</t>
  </si>
  <si>
    <t xml:space="preserve">Số biên chế cán bộ, công chức </t>
  </si>
  <si>
    <t>TỈNH THÁI BÌNH</t>
  </si>
  <si>
    <t>TỈNH HƯNG YÊN</t>
  </si>
  <si>
    <t>GHI CHÚ</t>
  </si>
  <si>
    <t>ĐƠN VỊ</t>
  </si>
  <si>
    <t>TT</t>
  </si>
  <si>
    <t xml:space="preserve">CÔNG CHỨC, LAO ĐỘNG HỢP ĐỒNG GIAO/TẠM GIAO </t>
  </si>
  <si>
    <t>Số phải tiếp tục thực hiện cắt giảm năm 2025</t>
  </si>
  <si>
    <t>Số thực hiện điều chuyển về Thanh tra tỉnh khi thực hiện sắp xếp hệ thống Thanh tra</t>
  </si>
  <si>
    <t xml:space="preserve">-4 </t>
  </si>
  <si>
    <t>+2</t>
  </si>
  <si>
    <t>+ 7</t>
  </si>
  <si>
    <t>+15</t>
  </si>
  <si>
    <t>Số biên chế cán bộ, công chức năm 2024</t>
  </si>
  <si>
    <t>Số biên chế công chức trước khi hợp nhất tỉnh</t>
  </si>
  <si>
    <t>+4</t>
  </si>
  <si>
    <t>Lao động HĐ làm công việc hỗ trợ, phục vụ theo NĐ 111</t>
  </si>
  <si>
    <t>TỔNG</t>
  </si>
  <si>
    <t>Số biên chế  điều chuyển, tiếp nhận khi sắp xếp theo tinh thần tổng kết NQ 18</t>
  </si>
  <si>
    <t>+64</t>
  </si>
  <si>
    <t>STT</t>
  </si>
  <si>
    <t>Đơn vị</t>
  </si>
  <si>
    <t>Số LĐHĐ giao năm 2025</t>
  </si>
  <si>
    <t>Số LĐHĐ đã được giải quyết nghỉ theo NĐ 178</t>
  </si>
  <si>
    <t>Số biên chế cán bộ, công chức</t>
  </si>
  <si>
    <t>Số cán bộ, công chức</t>
  </si>
  <si>
    <t>Số cán bộ, công chức hiện bố trí tại cấp xã 
(tính đến ngày 10/8/2025)</t>
  </si>
  <si>
    <t xml:space="preserve">CÁC XÃ, PHƯỜNG TẠM GIAO THEO ĐỊNH MỨC KHUNG BIÊN CHẾ </t>
  </si>
  <si>
    <t xml:space="preserve">CÁC XÃ PHƯỜNG TẠM GIAO THEO SỐ CBCCC ĐANG BỐ TRÍ </t>
  </si>
  <si>
    <t>Tạm giao biên chế cán bộ, công chức, lao động hợp đồng theo Nghị định số 111/2022/NĐ-CP</t>
  </si>
  <si>
    <t>Biên chế cán bộ, công chức</t>
  </si>
  <si>
    <t>Ban Quản lý các Khu công nghiệp</t>
  </si>
  <si>
    <t>Tiếp nhận 02 biên chế của Văn phòng Ban An toàn giao thông</t>
  </si>
  <si>
    <r>
      <t xml:space="preserve">Lao động hợp đồng </t>
    </r>
    <r>
      <rPr>
        <i/>
        <sz val="12"/>
        <rFont val="Times New Roman"/>
        <family val="1"/>
      </rPr>
      <t>(Hưởng lương NSNN)</t>
    </r>
  </si>
  <si>
    <r>
      <t xml:space="preserve">Lao động HĐ được giao từ năm 2022 </t>
    </r>
    <r>
      <rPr>
        <i/>
        <sz val="12"/>
        <rFont val="Times New Roman"/>
        <family val="1"/>
      </rPr>
      <t>(Hưởng lương NSNN)</t>
    </r>
  </si>
  <si>
    <r>
      <t xml:space="preserve">Sử dụng nguồn kinh phí tự chủ </t>
    </r>
    <r>
      <rPr>
        <i/>
        <sz val="12"/>
        <rFont val="Times New Roman"/>
        <family val="1"/>
      </rPr>
      <t xml:space="preserve">(trong định mức khoán chi hoạt động) </t>
    </r>
  </si>
  <si>
    <t>Tiếp nhận từ Cục Quản lý thị trường Bộ Công Thương 118 biên chế</t>
  </si>
  <si>
    <r>
      <t xml:space="preserve">Dân số tăng thêm </t>
    </r>
    <r>
      <rPr>
        <i/>
        <sz val="12"/>
        <rFont val="Times New Roman"/>
        <family val="1"/>
      </rPr>
      <t>(trên 16.000 dân)</t>
    </r>
  </si>
  <si>
    <r>
      <t xml:space="preserve">Biên chế tăng thêm theo dân số </t>
    </r>
    <r>
      <rPr>
        <i/>
        <sz val="12"/>
        <rFont val="Times New Roman"/>
        <family val="1"/>
      </rPr>
      <t>(tăng 2.000 dân/01bc)</t>
    </r>
    <r>
      <rPr>
        <b/>
        <i/>
        <sz val="12"/>
        <rFont val="Times New Roman"/>
        <family val="1"/>
      </rPr>
      <t xml:space="preserve"> </t>
    </r>
  </si>
  <si>
    <r>
      <t xml:space="preserve">Lao động hợp đồng
</t>
    </r>
    <r>
      <rPr>
        <i/>
        <sz val="10"/>
        <rFont val="Times New Roman"/>
        <family val="1"/>
      </rPr>
      <t>(Hưởng lương NSNN)</t>
    </r>
  </si>
  <si>
    <r>
      <t xml:space="preserve">Phụ lục 02
TẠM GIAO BIÊN CHẾ CÁN BỘ, CÔNG CHỨC VÀ LAO ĐỘNG HỢP ĐỒNG
TẠI UBND CÁC XÃ, PHƯỜNG TỈNH HƯNG YÊN NĂM 2025
</t>
    </r>
    <r>
      <rPr>
        <i/>
        <sz val="12"/>
        <rFont val="Times New Roman"/>
        <family val="1"/>
      </rPr>
      <t>(Kèm theo Nghị quyết số 726/NQ-HĐND ngày 22/8/2025 của Hội đồng nhân dân tỉnh)</t>
    </r>
  </si>
  <si>
    <r>
      <t xml:space="preserve">
Phụ lục 01
TẠM GIAO BIÊN CHẾ CÁN BỘ, CÔNG CHỨC VÀ LAO ĐỘNG HỢP ĐỒNG 
 ĐỐI VỚI CÁC SỞ, BAN, NGÀNH TỈNH HƯNG YÊN NĂM 2025
</t>
    </r>
    <r>
      <rPr>
        <i/>
        <sz val="13"/>
        <rFont val="Times New Roman"/>
        <family val="1"/>
      </rPr>
      <t>(Kèm theo Nghị quyết số 726/NQ-HĐND ngày 22/8/2025 của Hội đồng nhân dân tỉnh)</t>
    </r>
  </si>
  <si>
    <t>Xã Đồng Châu</t>
  </si>
  <si>
    <t>Xã Hưng Phú</t>
  </si>
  <si>
    <t>Xã Thư Trì</t>
  </si>
</sst>
</file>

<file path=xl/styles.xml><?xml version="1.0" encoding="utf-8"?>
<styleSheet xmlns="http://schemas.openxmlformats.org/spreadsheetml/2006/main">
  <fonts count="30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3"/>
      <name val="Times New Roman"/>
      <family val="1"/>
    </font>
    <font>
      <sz val="13"/>
      <name val="Arial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  <font>
      <i/>
      <sz val="12"/>
      <name val="Arial"/>
      <family val="2"/>
      <scheme val="minor"/>
    </font>
    <font>
      <b/>
      <sz val="11"/>
      <name val="Arial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scheme val="minor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2"/>
      <color rgb="FFFF0000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4" fillId="0" borderId="0"/>
    <xf numFmtId="0" fontId="13" fillId="0" borderId="0"/>
    <xf numFmtId="0" fontId="13" fillId="0" borderId="0"/>
  </cellStyleXfs>
  <cellXfs count="104">
    <xf numFmtId="0" fontId="0" fillId="0" borderId="0" xfId="0"/>
    <xf numFmtId="0" fontId="14" fillId="0" borderId="0" xfId="1"/>
    <xf numFmtId="0" fontId="1" fillId="0" borderId="0" xfId="1" applyFont="1"/>
    <xf numFmtId="0" fontId="15" fillId="0" borderId="0" xfId="1" applyFont="1"/>
    <xf numFmtId="0" fontId="12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9" fillId="0" borderId="0" xfId="1" applyFont="1" applyAlignment="1">
      <alignment horizont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7" fillId="0" borderId="0" xfId="1" applyFont="1"/>
    <xf numFmtId="0" fontId="21" fillId="0" borderId="0" xfId="1" applyFont="1"/>
    <xf numFmtId="0" fontId="0" fillId="0" borderId="0" xfId="1" applyFont="1"/>
    <xf numFmtId="0" fontId="22" fillId="0" borderId="0" xfId="1" applyFont="1"/>
    <xf numFmtId="0" fontId="1" fillId="0" borderId="0" xfId="0" applyFont="1"/>
    <xf numFmtId="0" fontId="18" fillId="0" borderId="0" xfId="0" applyFont="1"/>
    <xf numFmtId="0" fontId="2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 wrapText="1"/>
    </xf>
    <xf numFmtId="0" fontId="1" fillId="0" borderId="0" xfId="0" applyFont="1" applyFill="1"/>
    <xf numFmtId="0" fontId="28" fillId="0" borderId="0" xfId="0" applyFont="1" applyFill="1" applyAlignment="1">
      <alignment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 wrapText="1"/>
    </xf>
    <xf numFmtId="0" fontId="8" fillId="0" borderId="0" xfId="0" applyFont="1" applyFill="1"/>
    <xf numFmtId="0" fontId="20" fillId="0" borderId="7" xfId="0" applyFont="1" applyFill="1" applyBorder="1" applyAlignment="1">
      <alignment horizontal="center" vertical="center" wrapText="1"/>
    </xf>
    <xf numFmtId="3" fontId="20" fillId="0" borderId="7" xfId="0" quotePrefix="1" applyNumberFormat="1" applyFont="1" applyFill="1" applyBorder="1" applyAlignment="1">
      <alignment horizontal="center" vertical="center"/>
    </xf>
    <xf numFmtId="3" fontId="20" fillId="0" borderId="7" xfId="0" applyNumberFormat="1" applyFont="1" applyFill="1" applyBorder="1" applyAlignment="1">
      <alignment horizontal="center" vertical="center"/>
    </xf>
    <xf numFmtId="1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5" fillId="0" borderId="7" xfId="0" quotePrefix="1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/>
    </xf>
    <xf numFmtId="0" fontId="10" fillId="0" borderId="7" xfId="3" applyFont="1" applyBorder="1" applyAlignment="1">
      <alignment horizontal="center" vertical="center" wrapText="1"/>
    </xf>
    <xf numFmtId="0" fontId="18" fillId="0" borderId="7" xfId="1" applyFont="1" applyBorder="1"/>
    <xf numFmtId="0" fontId="11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left" vertical="center" wrapText="1"/>
    </xf>
    <xf numFmtId="0" fontId="19" fillId="0" borderId="7" xfId="2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" fillId="0" borderId="7" xfId="0" applyFont="1" applyBorder="1"/>
    <xf numFmtId="0" fontId="19" fillId="0" borderId="7" xfId="2" quotePrefix="1" applyFont="1" applyBorder="1" applyAlignment="1">
      <alignment horizontal="center" vertical="center" wrapText="1"/>
    </xf>
    <xf numFmtId="0" fontId="18" fillId="0" borderId="7" xfId="1" applyFont="1" applyBorder="1" applyAlignment="1">
      <alignment vertical="center" wrapText="1"/>
    </xf>
    <xf numFmtId="0" fontId="18" fillId="0" borderId="7" xfId="0" quotePrefix="1" applyFont="1" applyBorder="1" applyAlignment="1">
      <alignment horizontal="center" vertical="center"/>
    </xf>
    <xf numFmtId="0" fontId="18" fillId="0" borderId="7" xfId="1" applyFont="1" applyBorder="1" applyAlignment="1">
      <alignment vertical="center"/>
    </xf>
    <xf numFmtId="1" fontId="24" fillId="0" borderId="7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left" vertical="center" wrapText="1"/>
    </xf>
    <xf numFmtId="0" fontId="19" fillId="0" borderId="8" xfId="2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</cellXfs>
  <cellStyles count="4">
    <cellStyle name="Normal" xfId="0" builtinId="0"/>
    <cellStyle name="Normal 16" xfId="3"/>
    <cellStyle name="Normal 2" xfId="1"/>
    <cellStyle name="Normal 3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2250287</xdr:colOff>
      <xdr:row>0</xdr:row>
      <xdr:rowOff>1202527</xdr:rowOff>
    </xdr:from>
    <xdr:to>
      <xdr:col>14</xdr:col>
      <xdr:colOff>273850</xdr:colOff>
      <xdr:row>0</xdr:row>
      <xdr:rowOff>1204115</xdr:rowOff>
    </xdr:to>
    <xdr:cxnSp macro="">
      <xdr:nvCxnSpPr>
        <xdr:cNvPr id="14" name="Straight Connector 13"/>
        <xdr:cNvCxnSpPr/>
      </xdr:nvCxnSpPr>
      <xdr:spPr>
        <a:xfrm>
          <a:off x="2631287" y="1202527"/>
          <a:ext cx="1964532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1704975</xdr:colOff>
      <xdr:row>1</xdr:row>
      <xdr:rowOff>304800</xdr:rowOff>
    </xdr:from>
    <xdr:to>
      <xdr:col>11</xdr:col>
      <xdr:colOff>1419225</xdr:colOff>
      <xdr:row>1</xdr:row>
      <xdr:rowOff>306388</xdr:rowOff>
    </xdr:to>
    <xdr:cxnSp macro="">
      <xdr:nvCxnSpPr>
        <xdr:cNvPr id="3" name="Straight Connector 2"/>
        <xdr:cNvCxnSpPr/>
      </xdr:nvCxnSpPr>
      <xdr:spPr>
        <a:xfrm>
          <a:off x="2314575" y="876300"/>
          <a:ext cx="25527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4"/>
  <sheetViews>
    <sheetView zoomScale="80" zoomScaleNormal="80" workbookViewId="0">
      <pane xSplit="2" ySplit="8" topLeftCell="C21" activePane="bottomRight" state="frozen"/>
      <selection pane="topRight" activeCell="C1" sqref="C1"/>
      <selection pane="bottomLeft" activeCell="A8" sqref="A8"/>
      <selection pane="bottomRight" activeCell="R26" sqref="R26"/>
    </sheetView>
  </sheetViews>
  <sheetFormatPr defaultColWidth="14.375" defaultRowHeight="15" customHeight="1"/>
  <cols>
    <col min="1" max="1" width="5" style="1" customWidth="1"/>
    <col min="2" max="2" width="33.25" style="2" customWidth="1"/>
    <col min="3" max="13" width="12.375" style="1" hidden="1" customWidth="1"/>
    <col min="14" max="14" width="18.375" style="1" customWidth="1"/>
    <col min="15" max="15" width="15.75" style="1" customWidth="1"/>
    <col min="16" max="16" width="21.625" style="1" customWidth="1"/>
    <col min="17" max="16384" width="14.375" style="1"/>
  </cols>
  <sheetData>
    <row r="1" spans="1:18" ht="114" customHeight="1">
      <c r="A1" s="98" t="s">
        <v>167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8" ht="31.5" customHeight="1">
      <c r="A2" s="76" t="s">
        <v>131</v>
      </c>
      <c r="B2" s="76" t="s">
        <v>130</v>
      </c>
      <c r="C2" s="76" t="s">
        <v>132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5" t="s">
        <v>155</v>
      </c>
      <c r="O2" s="75"/>
      <c r="P2" s="76" t="s">
        <v>129</v>
      </c>
      <c r="R2" s="14"/>
    </row>
    <row r="3" spans="1:18" ht="11.25" customHeight="1">
      <c r="A3" s="76"/>
      <c r="B3" s="76"/>
      <c r="C3" s="78" t="s">
        <v>128</v>
      </c>
      <c r="D3" s="79"/>
      <c r="E3" s="79"/>
      <c r="F3" s="80"/>
      <c r="G3" s="76" t="s">
        <v>127</v>
      </c>
      <c r="H3" s="76"/>
      <c r="I3" s="76"/>
      <c r="J3" s="76"/>
      <c r="K3" s="76"/>
      <c r="L3" s="76"/>
      <c r="M3" s="76"/>
      <c r="N3" s="75"/>
      <c r="O3" s="75"/>
      <c r="P3" s="76"/>
    </row>
    <row r="4" spans="1:18" s="13" customFormat="1" ht="12.75" customHeight="1">
      <c r="A4" s="76"/>
      <c r="B4" s="76"/>
      <c r="C4" s="75" t="s">
        <v>126</v>
      </c>
      <c r="D4" s="75" t="s">
        <v>142</v>
      </c>
      <c r="E4" s="75"/>
      <c r="F4" s="75"/>
      <c r="G4" s="76" t="s">
        <v>150</v>
      </c>
      <c r="H4" s="76"/>
      <c r="I4" s="76"/>
      <c r="J4" s="76"/>
      <c r="K4" s="76"/>
      <c r="L4" s="75" t="s">
        <v>142</v>
      </c>
      <c r="M4" s="75"/>
      <c r="N4" s="75"/>
      <c r="O4" s="75"/>
      <c r="P4" s="76"/>
    </row>
    <row r="5" spans="1:18" s="13" customFormat="1" ht="18" customHeight="1">
      <c r="A5" s="76"/>
      <c r="B5" s="76"/>
      <c r="C5" s="75"/>
      <c r="D5" s="75"/>
      <c r="E5" s="75"/>
      <c r="F5" s="75"/>
      <c r="G5" s="76"/>
      <c r="H5" s="76"/>
      <c r="I5" s="76"/>
      <c r="J5" s="76"/>
      <c r="K5" s="76"/>
      <c r="L5" s="75"/>
      <c r="M5" s="75"/>
      <c r="N5" s="75" t="s">
        <v>156</v>
      </c>
      <c r="O5" s="75" t="s">
        <v>159</v>
      </c>
      <c r="P5" s="76"/>
    </row>
    <row r="6" spans="1:18" s="13" customFormat="1" ht="9.75" customHeight="1">
      <c r="A6" s="76"/>
      <c r="B6" s="76"/>
      <c r="C6" s="75"/>
      <c r="D6" s="75"/>
      <c r="E6" s="75"/>
      <c r="F6" s="75"/>
      <c r="G6" s="77" t="s">
        <v>140</v>
      </c>
      <c r="H6" s="77" t="s">
        <v>139</v>
      </c>
      <c r="I6" s="77" t="s">
        <v>133</v>
      </c>
      <c r="J6" s="77" t="s">
        <v>144</v>
      </c>
      <c r="K6" s="77" t="s">
        <v>134</v>
      </c>
      <c r="L6" s="75" t="s">
        <v>160</v>
      </c>
      <c r="M6" s="75" t="s">
        <v>149</v>
      </c>
      <c r="N6" s="75"/>
      <c r="O6" s="75"/>
      <c r="P6" s="76"/>
    </row>
    <row r="7" spans="1:18" s="13" customFormat="1" ht="20.25" customHeight="1">
      <c r="A7" s="76"/>
      <c r="B7" s="76"/>
      <c r="C7" s="75"/>
      <c r="D7" s="75" t="s">
        <v>148</v>
      </c>
      <c r="E7" s="75"/>
      <c r="F7" s="75" t="s">
        <v>149</v>
      </c>
      <c r="G7" s="77"/>
      <c r="H7" s="77"/>
      <c r="I7" s="77"/>
      <c r="J7" s="77"/>
      <c r="K7" s="77"/>
      <c r="L7" s="75"/>
      <c r="M7" s="75"/>
      <c r="N7" s="75"/>
      <c r="O7" s="75"/>
      <c r="P7" s="76"/>
    </row>
    <row r="8" spans="1:18" s="13" customFormat="1" ht="5.25" customHeight="1">
      <c r="A8" s="76"/>
      <c r="B8" s="76"/>
      <c r="C8" s="75"/>
      <c r="D8" s="74" t="s">
        <v>125</v>
      </c>
      <c r="E8" s="74" t="s">
        <v>161</v>
      </c>
      <c r="F8" s="75"/>
      <c r="G8" s="77"/>
      <c r="H8" s="77"/>
      <c r="I8" s="77"/>
      <c r="J8" s="77"/>
      <c r="K8" s="77"/>
      <c r="L8" s="75"/>
      <c r="M8" s="75"/>
      <c r="N8" s="75"/>
      <c r="O8" s="75"/>
      <c r="P8" s="76"/>
    </row>
    <row r="9" spans="1:18" s="15" customFormat="1" ht="21" customHeight="1">
      <c r="A9" s="59">
        <v>1</v>
      </c>
      <c r="B9" s="59">
        <v>2</v>
      </c>
      <c r="C9" s="59">
        <v>3</v>
      </c>
      <c r="D9" s="59">
        <v>4</v>
      </c>
      <c r="E9" s="59">
        <v>5</v>
      </c>
      <c r="F9" s="59"/>
      <c r="G9" s="59">
        <v>6</v>
      </c>
      <c r="H9" s="59">
        <v>7</v>
      </c>
      <c r="I9" s="59">
        <v>8</v>
      </c>
      <c r="J9" s="59">
        <v>9</v>
      </c>
      <c r="K9" s="59">
        <v>10</v>
      </c>
      <c r="L9" s="59">
        <v>11</v>
      </c>
      <c r="M9" s="59">
        <v>12</v>
      </c>
      <c r="N9" s="59">
        <v>3</v>
      </c>
      <c r="O9" s="59">
        <v>4</v>
      </c>
      <c r="P9" s="60">
        <v>5</v>
      </c>
    </row>
    <row r="10" spans="1:18" s="12" customFormat="1" ht="27.75" customHeight="1">
      <c r="A10" s="61"/>
      <c r="B10" s="61" t="s">
        <v>143</v>
      </c>
      <c r="C10" s="61">
        <f>C11+C12+C13+C14+C15+C16+C17+C18+C19+C20+C21+C22+C23+C24+C25+C26</f>
        <v>885</v>
      </c>
      <c r="D10" s="61" t="e">
        <f>D11+D12+D13+D14+D15+D16+D17+D18+D19+D20+D21+D22+D23+D24+D25+D26</f>
        <v>#REF!</v>
      </c>
      <c r="E10" s="61">
        <f>E11+E12+E13+E14+E15+E16+E17+E18+E19+E20+E21+E22+E23+E24+E25+E26</f>
        <v>83</v>
      </c>
      <c r="F10" s="61">
        <f>F11+F12+F13+F14+F15+F16+F17+F18+F19+F20+F21+F22+F23+F24+F25+F26</f>
        <v>7</v>
      </c>
      <c r="G10" s="61">
        <f>SUM(G11:G26)</f>
        <v>1129</v>
      </c>
      <c r="H10" s="61">
        <f>SUM(H11:H26)</f>
        <v>1073</v>
      </c>
      <c r="I10" s="61">
        <f>SUM(I11:I26)</f>
        <v>19</v>
      </c>
      <c r="J10" s="61">
        <f>SUM(J11:J26)</f>
        <v>38</v>
      </c>
      <c r="K10" s="61">
        <f>SUM(K11:K26)</f>
        <v>51</v>
      </c>
      <c r="L10" s="61">
        <f>L11+L12+L13+L14+L15+L16+L17+L18+L19+L20+L21+L22+L23+L24+L25+L26</f>
        <v>116</v>
      </c>
      <c r="M10" s="61">
        <f>M11+M12+M13+M14+M15+M16+M17+M18+M19+M20+M21+M22+M23+M24+M25+M26</f>
        <v>21</v>
      </c>
      <c r="N10" s="61">
        <f>N11+N12+N13+N14+N15+N16+N17+N18+N19+N20+N21+N22+N23+N24+N25+N26</f>
        <v>2016</v>
      </c>
      <c r="O10" s="61">
        <f>O11+O12+O13+O14+O15+O16+O17+O18+O19+O20+O21+O22+O23+O24+O25+O26</f>
        <v>198</v>
      </c>
      <c r="P10" s="62"/>
    </row>
    <row r="11" spans="1:18" s="12" customFormat="1" ht="34.5" customHeight="1">
      <c r="A11" s="63">
        <v>1</v>
      </c>
      <c r="B11" s="64" t="s">
        <v>124</v>
      </c>
      <c r="C11" s="63">
        <v>32</v>
      </c>
      <c r="D11" s="65" t="e">
        <f>#REF!+#REF!</f>
        <v>#REF!</v>
      </c>
      <c r="E11" s="65">
        <v>0</v>
      </c>
      <c r="F11" s="65">
        <v>1</v>
      </c>
      <c r="G11" s="65">
        <f>H11-I11-K11</f>
        <v>29</v>
      </c>
      <c r="H11" s="65">
        <v>29</v>
      </c>
      <c r="I11" s="65"/>
      <c r="J11" s="65"/>
      <c r="K11" s="65"/>
      <c r="L11" s="65">
        <v>11</v>
      </c>
      <c r="M11" s="65">
        <v>2</v>
      </c>
      <c r="N11" s="66">
        <f>C11+G11</f>
        <v>61</v>
      </c>
      <c r="O11" s="66">
        <v>22</v>
      </c>
      <c r="P11" s="62"/>
    </row>
    <row r="12" spans="1:18" s="12" customFormat="1" ht="34.5" customHeight="1">
      <c r="A12" s="63">
        <v>2</v>
      </c>
      <c r="B12" s="64" t="s">
        <v>123</v>
      </c>
      <c r="C12" s="63">
        <v>52</v>
      </c>
      <c r="D12" s="65" t="e">
        <f>#REF!+#REF!</f>
        <v>#REF!</v>
      </c>
      <c r="E12" s="65">
        <v>1</v>
      </c>
      <c r="F12" s="65">
        <v>2</v>
      </c>
      <c r="G12" s="65">
        <f t="shared" ref="G12:G13" si="0">H12-I12-K12</f>
        <v>61</v>
      </c>
      <c r="H12" s="65">
        <v>62</v>
      </c>
      <c r="I12" s="65">
        <v>1</v>
      </c>
      <c r="J12" s="65"/>
      <c r="K12" s="65"/>
      <c r="L12" s="65">
        <v>20</v>
      </c>
      <c r="M12" s="65">
        <v>2</v>
      </c>
      <c r="N12" s="66">
        <f>C12+G12</f>
        <v>113</v>
      </c>
      <c r="O12" s="66">
        <v>32</v>
      </c>
      <c r="P12" s="62"/>
    </row>
    <row r="13" spans="1:18" s="12" customFormat="1" ht="34.5" customHeight="1">
      <c r="A13" s="63">
        <v>3</v>
      </c>
      <c r="B13" s="64" t="s">
        <v>122</v>
      </c>
      <c r="C13" s="63">
        <v>74</v>
      </c>
      <c r="D13" s="65">
        <v>5</v>
      </c>
      <c r="E13" s="65">
        <v>7</v>
      </c>
      <c r="F13" s="65"/>
      <c r="G13" s="65">
        <f t="shared" si="0"/>
        <v>95</v>
      </c>
      <c r="H13" s="67">
        <f>68+41</f>
        <v>109</v>
      </c>
      <c r="I13" s="67">
        <f>2+1</f>
        <v>3</v>
      </c>
      <c r="J13" s="68"/>
      <c r="K13" s="68">
        <v>11</v>
      </c>
      <c r="L13" s="65">
        <v>7</v>
      </c>
      <c r="M13" s="65">
        <v>2</v>
      </c>
      <c r="N13" s="66">
        <f>C13+G13</f>
        <v>169</v>
      </c>
      <c r="O13" s="66">
        <f t="shared" ref="O13:O26" si="1">D13+L13-F13-M13</f>
        <v>10</v>
      </c>
      <c r="P13" s="62"/>
    </row>
    <row r="14" spans="1:18" s="12" customFormat="1" ht="49.5" customHeight="1">
      <c r="A14" s="63">
        <v>4</v>
      </c>
      <c r="B14" s="64" t="s">
        <v>121</v>
      </c>
      <c r="C14" s="63">
        <v>61</v>
      </c>
      <c r="D14" s="65">
        <v>13</v>
      </c>
      <c r="E14" s="65">
        <v>6</v>
      </c>
      <c r="F14" s="65"/>
      <c r="G14" s="65">
        <f>H14-I14-K14</f>
        <v>80</v>
      </c>
      <c r="H14" s="65">
        <v>91</v>
      </c>
      <c r="I14" s="65">
        <v>1</v>
      </c>
      <c r="J14" s="69"/>
      <c r="K14" s="65">
        <v>10</v>
      </c>
      <c r="L14" s="65">
        <v>6</v>
      </c>
      <c r="M14" s="65">
        <v>2</v>
      </c>
      <c r="N14" s="66">
        <f>C14+G14+2</f>
        <v>143</v>
      </c>
      <c r="O14" s="66">
        <f t="shared" si="1"/>
        <v>17</v>
      </c>
      <c r="P14" s="70" t="s">
        <v>158</v>
      </c>
    </row>
    <row r="15" spans="1:18" s="12" customFormat="1" ht="34.5" customHeight="1">
      <c r="A15" s="63">
        <v>5</v>
      </c>
      <c r="B15" s="64" t="s">
        <v>120</v>
      </c>
      <c r="C15" s="63">
        <v>76</v>
      </c>
      <c r="D15" s="65">
        <v>10</v>
      </c>
      <c r="E15" s="65">
        <v>5</v>
      </c>
      <c r="F15" s="65">
        <v>1</v>
      </c>
      <c r="G15" s="65">
        <f>H15-I15-K15-24</f>
        <v>107</v>
      </c>
      <c r="H15" s="67">
        <f>63+36+12+12+12</f>
        <v>135</v>
      </c>
      <c r="I15" s="67">
        <f>1+2</f>
        <v>3</v>
      </c>
      <c r="J15" s="67">
        <v>-24</v>
      </c>
      <c r="K15" s="67">
        <v>1</v>
      </c>
      <c r="L15" s="65">
        <v>10</v>
      </c>
      <c r="M15" s="65">
        <v>1</v>
      </c>
      <c r="N15" s="66">
        <f t="shared" ref="N15:N26" si="2">C15+G15</f>
        <v>183</v>
      </c>
      <c r="O15" s="66">
        <f t="shared" si="1"/>
        <v>18</v>
      </c>
      <c r="P15" s="62"/>
    </row>
    <row r="16" spans="1:18" s="12" customFormat="1" ht="34.5" customHeight="1">
      <c r="A16" s="63">
        <v>6</v>
      </c>
      <c r="B16" s="64" t="s">
        <v>119</v>
      </c>
      <c r="C16" s="63">
        <v>44</v>
      </c>
      <c r="D16" s="65">
        <v>6</v>
      </c>
      <c r="E16" s="65">
        <v>5</v>
      </c>
      <c r="F16" s="65">
        <v>1</v>
      </c>
      <c r="G16" s="67">
        <f>H16-I16-K16-4</f>
        <v>62</v>
      </c>
      <c r="H16" s="67">
        <f>29+26+17</f>
        <v>72</v>
      </c>
      <c r="I16" s="67">
        <v>1</v>
      </c>
      <c r="J16" s="71" t="s">
        <v>135</v>
      </c>
      <c r="K16" s="67">
        <v>5</v>
      </c>
      <c r="L16" s="65">
        <v>7</v>
      </c>
      <c r="M16" s="65">
        <v>1</v>
      </c>
      <c r="N16" s="66">
        <f t="shared" si="2"/>
        <v>106</v>
      </c>
      <c r="O16" s="66">
        <f t="shared" si="1"/>
        <v>11</v>
      </c>
      <c r="P16" s="62"/>
    </row>
    <row r="17" spans="1:16" s="12" customFormat="1" ht="34.5" customHeight="1">
      <c r="A17" s="63">
        <v>7</v>
      </c>
      <c r="B17" s="64" t="s">
        <v>118</v>
      </c>
      <c r="C17" s="63">
        <v>158</v>
      </c>
      <c r="D17" s="65">
        <v>12</v>
      </c>
      <c r="E17" s="65">
        <v>21</v>
      </c>
      <c r="F17" s="65"/>
      <c r="G17" s="65">
        <f>H17-I17-K17+2</f>
        <v>252</v>
      </c>
      <c r="H17" s="67">
        <f>38+59+30+26+26+27+27+15+16</f>
        <v>264</v>
      </c>
      <c r="I17" s="67">
        <f>3+1</f>
        <v>4</v>
      </c>
      <c r="J17" s="71" t="s">
        <v>136</v>
      </c>
      <c r="K17" s="67">
        <v>10</v>
      </c>
      <c r="L17" s="65">
        <v>19</v>
      </c>
      <c r="M17" s="65">
        <v>8</v>
      </c>
      <c r="N17" s="66">
        <f t="shared" si="2"/>
        <v>410</v>
      </c>
      <c r="O17" s="66">
        <f t="shared" si="1"/>
        <v>23</v>
      </c>
      <c r="P17" s="62"/>
    </row>
    <row r="18" spans="1:16" s="12" customFormat="1" ht="34.5" customHeight="1">
      <c r="A18" s="63">
        <v>8</v>
      </c>
      <c r="B18" s="64" t="s">
        <v>117</v>
      </c>
      <c r="C18" s="63">
        <v>48</v>
      </c>
      <c r="D18" s="65">
        <v>3</v>
      </c>
      <c r="E18" s="65">
        <v>4</v>
      </c>
      <c r="F18" s="65">
        <v>1</v>
      </c>
      <c r="G18" s="65">
        <f>H18-I18-K18+7</f>
        <v>52</v>
      </c>
      <c r="H18" s="67">
        <f>49</f>
        <v>49</v>
      </c>
      <c r="I18" s="67">
        <v>1</v>
      </c>
      <c r="J18" s="71" t="s">
        <v>137</v>
      </c>
      <c r="K18" s="67">
        <v>3</v>
      </c>
      <c r="L18" s="65">
        <v>5</v>
      </c>
      <c r="M18" s="65"/>
      <c r="N18" s="66">
        <f t="shared" si="2"/>
        <v>100</v>
      </c>
      <c r="O18" s="66">
        <f t="shared" si="1"/>
        <v>7</v>
      </c>
      <c r="P18" s="62"/>
    </row>
    <row r="19" spans="1:16" s="12" customFormat="1" ht="34.5" customHeight="1">
      <c r="A19" s="63">
        <v>9</v>
      </c>
      <c r="B19" s="64" t="s">
        <v>116</v>
      </c>
      <c r="C19" s="63">
        <v>62</v>
      </c>
      <c r="D19" s="65">
        <v>7</v>
      </c>
      <c r="E19" s="65">
        <v>10</v>
      </c>
      <c r="F19" s="65"/>
      <c r="G19" s="65">
        <f>H19-I19-K19+15</f>
        <v>70</v>
      </c>
      <c r="H19" s="67">
        <f>36+12+12</f>
        <v>60</v>
      </c>
      <c r="I19" s="67">
        <v>1</v>
      </c>
      <c r="J19" s="71" t="s">
        <v>138</v>
      </c>
      <c r="K19" s="67">
        <v>4</v>
      </c>
      <c r="L19" s="65">
        <v>7</v>
      </c>
      <c r="M19" s="65">
        <v>2</v>
      </c>
      <c r="N19" s="66">
        <f t="shared" si="2"/>
        <v>132</v>
      </c>
      <c r="O19" s="66">
        <f t="shared" si="1"/>
        <v>12</v>
      </c>
      <c r="P19" s="62"/>
    </row>
    <row r="20" spans="1:16" s="12" customFormat="1" ht="34.5" customHeight="1">
      <c r="A20" s="63">
        <v>10</v>
      </c>
      <c r="B20" s="64" t="s">
        <v>115</v>
      </c>
      <c r="C20" s="63">
        <v>33</v>
      </c>
      <c r="D20" s="65">
        <v>3</v>
      </c>
      <c r="E20" s="65">
        <v>3</v>
      </c>
      <c r="F20" s="65"/>
      <c r="G20" s="65">
        <f>H20-I20-K20+4</f>
        <v>47</v>
      </c>
      <c r="H20" s="67">
        <f>47</f>
        <v>47</v>
      </c>
      <c r="I20" s="67">
        <v>1</v>
      </c>
      <c r="J20" s="71" t="s">
        <v>141</v>
      </c>
      <c r="K20" s="67">
        <v>3</v>
      </c>
      <c r="L20" s="65">
        <v>4</v>
      </c>
      <c r="M20" s="65"/>
      <c r="N20" s="66">
        <f t="shared" si="2"/>
        <v>80</v>
      </c>
      <c r="O20" s="66">
        <f t="shared" si="1"/>
        <v>7</v>
      </c>
      <c r="P20" s="62"/>
    </row>
    <row r="21" spans="1:16" s="11" customFormat="1" ht="34.5" customHeight="1">
      <c r="A21" s="63">
        <v>11</v>
      </c>
      <c r="B21" s="64" t="s">
        <v>114</v>
      </c>
      <c r="C21" s="63">
        <v>26</v>
      </c>
      <c r="D21" s="65">
        <v>3</v>
      </c>
      <c r="E21" s="65">
        <v>3</v>
      </c>
      <c r="F21" s="65"/>
      <c r="G21" s="65">
        <f>H21-I21-K21</f>
        <v>30</v>
      </c>
      <c r="H21" s="67">
        <v>34</v>
      </c>
      <c r="I21" s="67">
        <v>1</v>
      </c>
      <c r="J21" s="67"/>
      <c r="K21" s="67">
        <v>3</v>
      </c>
      <c r="L21" s="65">
        <v>3</v>
      </c>
      <c r="M21" s="65"/>
      <c r="N21" s="66">
        <f t="shared" si="2"/>
        <v>56</v>
      </c>
      <c r="O21" s="66">
        <f t="shared" si="1"/>
        <v>6</v>
      </c>
      <c r="P21" s="62"/>
    </row>
    <row r="22" spans="1:16" s="10" customFormat="1" ht="49.5" customHeight="1">
      <c r="A22" s="63">
        <v>12</v>
      </c>
      <c r="B22" s="64" t="s">
        <v>113</v>
      </c>
      <c r="C22" s="63">
        <v>84</v>
      </c>
      <c r="D22" s="65">
        <v>10</v>
      </c>
      <c r="E22" s="65">
        <v>9</v>
      </c>
      <c r="F22" s="65">
        <v>1</v>
      </c>
      <c r="G22" s="65">
        <f>H22-I22-K22+64</f>
        <v>110</v>
      </c>
      <c r="H22" s="67">
        <f>48</f>
        <v>48</v>
      </c>
      <c r="I22" s="67">
        <v>1</v>
      </c>
      <c r="J22" s="71" t="s">
        <v>145</v>
      </c>
      <c r="K22" s="67">
        <v>1</v>
      </c>
      <c r="L22" s="65">
        <v>12</v>
      </c>
      <c r="M22" s="65"/>
      <c r="N22" s="66">
        <f t="shared" si="2"/>
        <v>194</v>
      </c>
      <c r="O22" s="66">
        <f t="shared" si="1"/>
        <v>21</v>
      </c>
      <c r="P22" s="70" t="s">
        <v>162</v>
      </c>
    </row>
    <row r="23" spans="1:16" s="10" customFormat="1" ht="34.5" customHeight="1">
      <c r="A23" s="63">
        <v>13</v>
      </c>
      <c r="B23" s="64" t="s">
        <v>112</v>
      </c>
      <c r="C23" s="63">
        <v>100</v>
      </c>
      <c r="D23" s="65">
        <v>4</v>
      </c>
      <c r="E23" s="65">
        <v>3</v>
      </c>
      <c r="F23" s="65"/>
      <c r="G23" s="65">
        <f>H23-I23+62</f>
        <v>101</v>
      </c>
      <c r="H23" s="67">
        <f>40</f>
        <v>40</v>
      </c>
      <c r="I23" s="67">
        <v>1</v>
      </c>
      <c r="J23" s="67">
        <v>62</v>
      </c>
      <c r="K23" s="67"/>
      <c r="L23" s="65">
        <v>2</v>
      </c>
      <c r="M23" s="65">
        <v>1</v>
      </c>
      <c r="N23" s="66">
        <f t="shared" si="2"/>
        <v>201</v>
      </c>
      <c r="O23" s="66">
        <f t="shared" si="1"/>
        <v>5</v>
      </c>
      <c r="P23" s="72"/>
    </row>
    <row r="24" spans="1:16" s="10" customFormat="1" ht="34.5" customHeight="1">
      <c r="A24" s="63">
        <v>14</v>
      </c>
      <c r="B24" s="64" t="s">
        <v>157</v>
      </c>
      <c r="C24" s="63">
        <v>23</v>
      </c>
      <c r="D24" s="65">
        <v>2</v>
      </c>
      <c r="E24" s="65">
        <v>3</v>
      </c>
      <c r="F24" s="65"/>
      <c r="G24" s="65">
        <v>0</v>
      </c>
      <c r="H24" s="65"/>
      <c r="I24" s="65"/>
      <c r="J24" s="65"/>
      <c r="K24" s="65"/>
      <c r="L24" s="65"/>
      <c r="M24" s="65"/>
      <c r="N24" s="66">
        <f t="shared" si="2"/>
        <v>23</v>
      </c>
      <c r="O24" s="66">
        <f t="shared" si="1"/>
        <v>2</v>
      </c>
      <c r="P24" s="72"/>
    </row>
    <row r="25" spans="1:16" s="10" customFormat="1" ht="34.5" customHeight="1">
      <c r="A25" s="63">
        <v>15</v>
      </c>
      <c r="B25" s="64" t="s">
        <v>111</v>
      </c>
      <c r="C25" s="63">
        <v>12</v>
      </c>
      <c r="D25" s="65">
        <v>2</v>
      </c>
      <c r="E25" s="65">
        <v>3</v>
      </c>
      <c r="F25" s="65"/>
      <c r="G25" s="65">
        <v>0</v>
      </c>
      <c r="H25" s="65"/>
      <c r="I25" s="65"/>
      <c r="J25" s="65"/>
      <c r="K25" s="65"/>
      <c r="L25" s="65"/>
      <c r="M25" s="65"/>
      <c r="N25" s="66">
        <f t="shared" si="2"/>
        <v>12</v>
      </c>
      <c r="O25" s="66">
        <f t="shared" si="1"/>
        <v>2</v>
      </c>
      <c r="P25" s="72"/>
    </row>
    <row r="26" spans="1:16" s="9" customFormat="1" ht="39" customHeight="1">
      <c r="A26" s="99">
        <v>16</v>
      </c>
      <c r="B26" s="100" t="s">
        <v>110</v>
      </c>
      <c r="C26" s="99"/>
      <c r="D26" s="101"/>
      <c r="E26" s="101"/>
      <c r="F26" s="101"/>
      <c r="G26" s="101">
        <f>H26-I26-K26</f>
        <v>33</v>
      </c>
      <c r="H26" s="101">
        <v>33</v>
      </c>
      <c r="I26" s="101"/>
      <c r="J26" s="101"/>
      <c r="K26" s="101"/>
      <c r="L26" s="101">
        <v>3</v>
      </c>
      <c r="M26" s="101"/>
      <c r="N26" s="102">
        <f t="shared" si="2"/>
        <v>33</v>
      </c>
      <c r="O26" s="102">
        <f t="shared" si="1"/>
        <v>3</v>
      </c>
      <c r="P26" s="103"/>
    </row>
    <row r="27" spans="1:16" ht="15.75" customHeight="1">
      <c r="A27" s="8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5"/>
    </row>
    <row r="28" spans="1:16" ht="15.75" customHeight="1">
      <c r="A28" s="8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5"/>
      <c r="O28" s="5"/>
    </row>
    <row r="29" spans="1:16" ht="15.75" customHeight="1">
      <c r="A29" s="8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5"/>
      <c r="O29" s="5"/>
    </row>
    <row r="30" spans="1:16" ht="15.75" customHeight="1">
      <c r="A30" s="8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5"/>
      <c r="O30" s="5"/>
    </row>
    <row r="31" spans="1:16" ht="15.75" customHeight="1">
      <c r="A31" s="8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5"/>
      <c r="O31" s="5"/>
    </row>
    <row r="32" spans="1:16" ht="15.75" customHeight="1">
      <c r="A32" s="3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>
      <c r="A33" s="3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>
      <c r="A34" s="3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>
      <c r="A40" s="3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>
      <c r="A41" s="3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>
      <c r="A43" s="3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>
      <c r="A44" s="3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</sheetData>
  <autoFilter ref="A2:P26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</autoFilter>
  <mergeCells count="23">
    <mergeCell ref="L4:M5"/>
    <mergeCell ref="C3:F3"/>
    <mergeCell ref="H6:H8"/>
    <mergeCell ref="I6:I8"/>
    <mergeCell ref="J6:J8"/>
    <mergeCell ref="K6:K8"/>
    <mergeCell ref="L6:L8"/>
    <mergeCell ref="A1:P1"/>
    <mergeCell ref="N2:O4"/>
    <mergeCell ref="O5:O8"/>
    <mergeCell ref="P2:P8"/>
    <mergeCell ref="F7:F8"/>
    <mergeCell ref="G6:G8"/>
    <mergeCell ref="G3:M3"/>
    <mergeCell ref="C2:M2"/>
    <mergeCell ref="B2:B8"/>
    <mergeCell ref="A2:A8"/>
    <mergeCell ref="N5:N8"/>
    <mergeCell ref="C4:C8"/>
    <mergeCell ref="D4:F6"/>
    <mergeCell ref="D7:E7"/>
    <mergeCell ref="M6:M8"/>
    <mergeCell ref="G4:K5"/>
  </mergeCells>
  <pageMargins left="0.3" right="0" top="0.4" bottom="0.23622047244094499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115"/>
  <sheetViews>
    <sheetView tabSelected="1" workbookViewId="0">
      <pane xSplit="6" ySplit="5" topLeftCell="G105" activePane="bottomRight" state="frozen"/>
      <selection pane="topRight" activeCell="F1" sqref="F1"/>
      <selection pane="bottomLeft" activeCell="A6" sqref="A6"/>
      <selection pane="bottomRight" activeCell="C112" sqref="C112"/>
    </sheetView>
  </sheetViews>
  <sheetFormatPr defaultColWidth="9.125" defaultRowHeight="16.5"/>
  <cols>
    <col min="1" max="1" width="2.875" style="16" customWidth="1"/>
    <col min="2" max="2" width="5.125" style="21" customWidth="1"/>
    <col min="3" max="3" width="37.25" style="22" customWidth="1"/>
    <col min="4" max="5" width="12.125" style="23" hidden="1" customWidth="1"/>
    <col min="6" max="6" width="20.25" style="24" hidden="1" customWidth="1"/>
    <col min="7" max="7" width="12.125" style="25" hidden="1" customWidth="1"/>
    <col min="8" max="11" width="12.125" style="26" hidden="1" customWidth="1"/>
    <col min="12" max="12" width="20.875" style="26" customWidth="1"/>
    <col min="13" max="13" width="21.875" style="26" customWidth="1"/>
    <col min="14" max="14" width="9.125" style="16" customWidth="1"/>
    <col min="15" max="16384" width="9.125" style="16"/>
  </cols>
  <sheetData>
    <row r="1" spans="2:15" ht="45.6" customHeight="1">
      <c r="B1" s="96" t="s">
        <v>166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2:15" ht="39.75" customHeight="1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2:15" s="17" customFormat="1" ht="26.25" customHeight="1">
      <c r="B3" s="93" t="s">
        <v>146</v>
      </c>
      <c r="C3" s="93" t="s">
        <v>147</v>
      </c>
      <c r="D3" s="91" t="s">
        <v>0</v>
      </c>
      <c r="E3" s="91" t="s">
        <v>163</v>
      </c>
      <c r="F3" s="89" t="s">
        <v>164</v>
      </c>
      <c r="G3" s="87" t="s">
        <v>1</v>
      </c>
      <c r="H3" s="83" t="s">
        <v>103</v>
      </c>
      <c r="I3" s="83" t="s">
        <v>152</v>
      </c>
      <c r="J3" s="83"/>
      <c r="K3" s="83"/>
      <c r="L3" s="83" t="s">
        <v>155</v>
      </c>
      <c r="M3" s="84"/>
    </row>
    <row r="4" spans="2:15" s="17" customFormat="1" ht="8.25" customHeight="1">
      <c r="B4" s="94"/>
      <c r="C4" s="94"/>
      <c r="D4" s="92"/>
      <c r="E4" s="92"/>
      <c r="F4" s="90"/>
      <c r="G4" s="88"/>
      <c r="H4" s="86"/>
      <c r="I4" s="86" t="s">
        <v>109</v>
      </c>
      <c r="J4" s="86" t="s">
        <v>107</v>
      </c>
      <c r="K4" s="86" t="s">
        <v>108</v>
      </c>
      <c r="L4" s="85"/>
      <c r="M4" s="85"/>
    </row>
    <row r="5" spans="2:15" s="17" customFormat="1" ht="20.25" customHeight="1">
      <c r="B5" s="94"/>
      <c r="C5" s="94"/>
      <c r="D5" s="92"/>
      <c r="E5" s="92"/>
      <c r="F5" s="90"/>
      <c r="G5" s="88"/>
      <c r="H5" s="86"/>
      <c r="I5" s="86"/>
      <c r="J5" s="86"/>
      <c r="K5" s="86"/>
      <c r="L5" s="85"/>
      <c r="M5" s="85"/>
    </row>
    <row r="6" spans="2:15" s="17" customFormat="1" ht="60.75" customHeight="1">
      <c r="B6" s="95"/>
      <c r="C6" s="95"/>
      <c r="D6" s="92"/>
      <c r="E6" s="92"/>
      <c r="F6" s="90"/>
      <c r="G6" s="88"/>
      <c r="H6" s="86"/>
      <c r="I6" s="86"/>
      <c r="J6" s="86"/>
      <c r="K6" s="86"/>
      <c r="L6" s="73" t="s">
        <v>151</v>
      </c>
      <c r="M6" s="73" t="s">
        <v>165</v>
      </c>
    </row>
    <row r="7" spans="2:15" s="18" customFormat="1" ht="22.5" customHeight="1">
      <c r="B7" s="34">
        <v>1</v>
      </c>
      <c r="C7" s="34">
        <v>2</v>
      </c>
      <c r="D7" s="34">
        <v>3</v>
      </c>
      <c r="E7" s="34">
        <v>4</v>
      </c>
      <c r="F7" s="35">
        <v>5</v>
      </c>
      <c r="G7" s="36">
        <v>6</v>
      </c>
      <c r="H7" s="37">
        <v>7</v>
      </c>
      <c r="I7" s="37">
        <v>8</v>
      </c>
      <c r="J7" s="37">
        <v>9</v>
      </c>
      <c r="K7" s="37">
        <v>10</v>
      </c>
      <c r="L7" s="38">
        <v>3</v>
      </c>
      <c r="M7" s="38">
        <v>4</v>
      </c>
    </row>
    <row r="8" spans="2:15" s="19" customFormat="1" ht="22.5" customHeight="1">
      <c r="B8" s="39"/>
      <c r="C8" s="40" t="s">
        <v>104</v>
      </c>
      <c r="D8" s="41"/>
      <c r="E8" s="41"/>
      <c r="F8" s="42"/>
      <c r="G8" s="43">
        <f t="shared" ref="G8:M8" si="0">G9+G40</f>
        <v>957</v>
      </c>
      <c r="H8" s="44">
        <f t="shared" si="0"/>
        <v>4285</v>
      </c>
      <c r="I8" s="44">
        <f t="shared" si="0"/>
        <v>4106</v>
      </c>
      <c r="J8" s="44">
        <f t="shared" si="0"/>
        <v>412</v>
      </c>
      <c r="K8" s="44">
        <f t="shared" si="0"/>
        <v>3694</v>
      </c>
      <c r="L8" s="44">
        <f t="shared" si="0"/>
        <v>4469</v>
      </c>
      <c r="M8" s="44">
        <f t="shared" si="0"/>
        <v>42</v>
      </c>
    </row>
    <row r="9" spans="2:15" s="19" customFormat="1" ht="49.5" customHeight="1">
      <c r="B9" s="45" t="s">
        <v>105</v>
      </c>
      <c r="C9" s="82" t="s">
        <v>154</v>
      </c>
      <c r="D9" s="82"/>
      <c r="E9" s="82"/>
      <c r="F9" s="82"/>
      <c r="G9" s="43">
        <f>SUM(G10:G39)</f>
        <v>349</v>
      </c>
      <c r="H9" s="43">
        <f t="shared" ref="H9:M9" si="1">SUM(H10:H39)</f>
        <v>1309</v>
      </c>
      <c r="I9" s="43">
        <f t="shared" si="1"/>
        <v>1494</v>
      </c>
      <c r="J9" s="43">
        <f t="shared" si="1"/>
        <v>120</v>
      </c>
      <c r="K9" s="43">
        <f t="shared" si="1"/>
        <v>1374</v>
      </c>
      <c r="L9" s="43">
        <f t="shared" si="1"/>
        <v>1494</v>
      </c>
      <c r="M9" s="43">
        <f t="shared" si="1"/>
        <v>18</v>
      </c>
    </row>
    <row r="10" spans="2:15">
      <c r="B10" s="46">
        <v>1</v>
      </c>
      <c r="C10" s="47" t="s">
        <v>2</v>
      </c>
      <c r="D10" s="48">
        <v>68982</v>
      </c>
      <c r="E10" s="48">
        <f>D10-16000</f>
        <v>52982</v>
      </c>
      <c r="F10" s="49">
        <v>26.49</v>
      </c>
      <c r="G10" s="49">
        <v>26</v>
      </c>
      <c r="H10" s="49">
        <f>32+G10</f>
        <v>58</v>
      </c>
      <c r="I10" s="44">
        <f t="shared" ref="I10:I35" si="2">J10+K10</f>
        <v>75</v>
      </c>
      <c r="J10" s="49">
        <v>4</v>
      </c>
      <c r="K10" s="49">
        <v>71</v>
      </c>
      <c r="L10" s="49">
        <f>K10+J10</f>
        <v>75</v>
      </c>
      <c r="M10" s="49">
        <v>1</v>
      </c>
      <c r="N10" s="20"/>
      <c r="O10" s="20"/>
    </row>
    <row r="11" spans="2:15">
      <c r="B11" s="46">
        <v>2</v>
      </c>
      <c r="C11" s="47" t="s">
        <v>3</v>
      </c>
      <c r="D11" s="48">
        <v>30471</v>
      </c>
      <c r="E11" s="48">
        <f t="shared" ref="E11:E35" si="3">D11-16000</f>
        <v>14471</v>
      </c>
      <c r="F11" s="49">
        <v>7.24</v>
      </c>
      <c r="G11" s="49">
        <v>7</v>
      </c>
      <c r="H11" s="49">
        <f t="shared" ref="H11:H35" si="4">32+G11</f>
        <v>39</v>
      </c>
      <c r="I11" s="44">
        <f t="shared" si="2"/>
        <v>44</v>
      </c>
      <c r="J11" s="49">
        <v>4</v>
      </c>
      <c r="K11" s="49">
        <v>40</v>
      </c>
      <c r="L11" s="49">
        <f t="shared" ref="L11:L35" si="5">K11+J11</f>
        <v>44</v>
      </c>
      <c r="M11" s="49"/>
      <c r="N11" s="20"/>
      <c r="O11" s="20"/>
    </row>
    <row r="12" spans="2:15">
      <c r="B12" s="46">
        <v>3</v>
      </c>
      <c r="C12" s="47" t="s">
        <v>4</v>
      </c>
      <c r="D12" s="48">
        <v>18714</v>
      </c>
      <c r="E12" s="48">
        <f t="shared" si="3"/>
        <v>2714</v>
      </c>
      <c r="F12" s="49">
        <v>1.36</v>
      </c>
      <c r="G12" s="49">
        <v>1</v>
      </c>
      <c r="H12" s="49">
        <f t="shared" si="4"/>
        <v>33</v>
      </c>
      <c r="I12" s="44">
        <f t="shared" si="2"/>
        <v>43</v>
      </c>
      <c r="J12" s="49">
        <v>4</v>
      </c>
      <c r="K12" s="49">
        <v>39</v>
      </c>
      <c r="L12" s="49">
        <f t="shared" si="5"/>
        <v>43</v>
      </c>
      <c r="M12" s="49"/>
      <c r="N12" s="20"/>
      <c r="O12" s="20"/>
    </row>
    <row r="13" spans="2:15">
      <c r="B13" s="46">
        <v>4</v>
      </c>
      <c r="C13" s="47" t="s">
        <v>33</v>
      </c>
      <c r="D13" s="48">
        <v>37153</v>
      </c>
      <c r="E13" s="48">
        <f>D13-16000</f>
        <v>21153</v>
      </c>
      <c r="F13" s="50">
        <f>E13/2000</f>
        <v>10.576499999999999</v>
      </c>
      <c r="G13" s="49">
        <v>11</v>
      </c>
      <c r="H13" s="49">
        <f>32+G13</f>
        <v>43</v>
      </c>
      <c r="I13" s="51">
        <f>J13+K13</f>
        <v>45</v>
      </c>
      <c r="J13" s="49">
        <v>4</v>
      </c>
      <c r="K13" s="49">
        <v>41</v>
      </c>
      <c r="L13" s="49">
        <v>45</v>
      </c>
      <c r="M13" s="49">
        <v>1</v>
      </c>
      <c r="N13" s="20"/>
      <c r="O13" s="20"/>
    </row>
    <row r="14" spans="2:15">
      <c r="B14" s="46">
        <v>5</v>
      </c>
      <c r="C14" s="47" t="s">
        <v>32</v>
      </c>
      <c r="D14" s="48">
        <v>39028</v>
      </c>
      <c r="E14" s="48">
        <f t="shared" si="3"/>
        <v>23028</v>
      </c>
      <c r="F14" s="49">
        <v>11.51</v>
      </c>
      <c r="G14" s="49">
        <v>12</v>
      </c>
      <c r="H14" s="49">
        <f t="shared" si="4"/>
        <v>44</v>
      </c>
      <c r="I14" s="44">
        <f t="shared" si="2"/>
        <v>51</v>
      </c>
      <c r="J14" s="49">
        <v>4</v>
      </c>
      <c r="K14" s="49">
        <v>47</v>
      </c>
      <c r="L14" s="49">
        <f t="shared" si="5"/>
        <v>51</v>
      </c>
      <c r="M14" s="49"/>
      <c r="N14" s="20"/>
      <c r="O14" s="20"/>
    </row>
    <row r="15" spans="2:15">
      <c r="B15" s="46">
        <v>6</v>
      </c>
      <c r="C15" s="52" t="s">
        <v>41</v>
      </c>
      <c r="D15" s="48">
        <v>67922</v>
      </c>
      <c r="E15" s="48">
        <f t="shared" si="3"/>
        <v>51922</v>
      </c>
      <c r="F15" s="49">
        <v>25.96</v>
      </c>
      <c r="G15" s="49">
        <v>26</v>
      </c>
      <c r="H15" s="49">
        <f t="shared" si="4"/>
        <v>58</v>
      </c>
      <c r="I15" s="44">
        <f t="shared" si="2"/>
        <v>64</v>
      </c>
      <c r="J15" s="49">
        <v>4</v>
      </c>
      <c r="K15" s="49">
        <v>60</v>
      </c>
      <c r="L15" s="49">
        <f t="shared" si="5"/>
        <v>64</v>
      </c>
      <c r="M15" s="49">
        <v>1</v>
      </c>
      <c r="N15" s="20"/>
      <c r="O15" s="20"/>
    </row>
    <row r="16" spans="2:15">
      <c r="B16" s="46">
        <v>7</v>
      </c>
      <c r="C16" s="52" t="s">
        <v>43</v>
      </c>
      <c r="D16" s="48">
        <v>45657</v>
      </c>
      <c r="E16" s="48">
        <f t="shared" si="3"/>
        <v>29657</v>
      </c>
      <c r="F16" s="49">
        <v>14.83</v>
      </c>
      <c r="G16" s="49">
        <v>15</v>
      </c>
      <c r="H16" s="49">
        <f t="shared" si="4"/>
        <v>47</v>
      </c>
      <c r="I16" s="44">
        <f t="shared" si="2"/>
        <v>52</v>
      </c>
      <c r="J16" s="49">
        <v>4</v>
      </c>
      <c r="K16" s="49">
        <v>48</v>
      </c>
      <c r="L16" s="49">
        <f t="shared" si="5"/>
        <v>52</v>
      </c>
      <c r="M16" s="49">
        <v>1</v>
      </c>
      <c r="N16" s="20"/>
      <c r="O16" s="20"/>
    </row>
    <row r="17" spans="2:15">
      <c r="B17" s="46">
        <v>8</v>
      </c>
      <c r="C17" s="52" t="s">
        <v>45</v>
      </c>
      <c r="D17" s="48">
        <v>41428</v>
      </c>
      <c r="E17" s="48">
        <f t="shared" si="3"/>
        <v>25428</v>
      </c>
      <c r="F17" s="49">
        <v>12.71</v>
      </c>
      <c r="G17" s="49">
        <v>13</v>
      </c>
      <c r="H17" s="49">
        <f t="shared" si="4"/>
        <v>45</v>
      </c>
      <c r="I17" s="44">
        <f t="shared" si="2"/>
        <v>50</v>
      </c>
      <c r="J17" s="49">
        <v>4</v>
      </c>
      <c r="K17" s="49">
        <v>46</v>
      </c>
      <c r="L17" s="49">
        <f t="shared" si="5"/>
        <v>50</v>
      </c>
      <c r="M17" s="49"/>
      <c r="N17" s="20"/>
      <c r="O17" s="20"/>
    </row>
    <row r="18" spans="2:15">
      <c r="B18" s="46">
        <v>9</v>
      </c>
      <c r="C18" s="47" t="s">
        <v>5</v>
      </c>
      <c r="D18" s="48">
        <v>27118</v>
      </c>
      <c r="E18" s="48">
        <f>D18-16000</f>
        <v>11118</v>
      </c>
      <c r="F18" s="50">
        <f>E18/2000</f>
        <v>5.5590000000000002</v>
      </c>
      <c r="G18" s="49">
        <v>6</v>
      </c>
      <c r="H18" s="49">
        <f>32+G18</f>
        <v>38</v>
      </c>
      <c r="I18" s="51">
        <f>J18+K18</f>
        <v>41</v>
      </c>
      <c r="J18" s="49">
        <v>4</v>
      </c>
      <c r="K18" s="49">
        <v>37</v>
      </c>
      <c r="L18" s="49">
        <v>41</v>
      </c>
      <c r="M18" s="49">
        <v>1</v>
      </c>
      <c r="N18" s="20"/>
      <c r="O18" s="20"/>
    </row>
    <row r="19" spans="2:15">
      <c r="B19" s="46">
        <v>10</v>
      </c>
      <c r="C19" s="47" t="s">
        <v>10</v>
      </c>
      <c r="D19" s="48">
        <v>22781</v>
      </c>
      <c r="E19" s="48">
        <f>D19-16000</f>
        <v>6781</v>
      </c>
      <c r="F19" s="50">
        <f>E19/2000</f>
        <v>3.3904999999999998</v>
      </c>
      <c r="G19" s="49">
        <v>3</v>
      </c>
      <c r="H19" s="49">
        <f>32+G19</f>
        <v>35</v>
      </c>
      <c r="I19" s="51">
        <f>J19+K19</f>
        <v>38</v>
      </c>
      <c r="J19" s="49">
        <v>4</v>
      </c>
      <c r="K19" s="49">
        <v>34</v>
      </c>
      <c r="L19" s="49">
        <v>38</v>
      </c>
      <c r="M19" s="49">
        <v>1</v>
      </c>
      <c r="N19" s="20"/>
      <c r="O19" s="20"/>
    </row>
    <row r="20" spans="2:15">
      <c r="B20" s="46">
        <v>11</v>
      </c>
      <c r="C20" s="47" t="s">
        <v>15</v>
      </c>
      <c r="D20" s="48">
        <v>32364</v>
      </c>
      <c r="E20" s="48">
        <f>D20-16000</f>
        <v>16364</v>
      </c>
      <c r="F20" s="50">
        <f>E20/2000</f>
        <v>8.1820000000000004</v>
      </c>
      <c r="G20" s="49">
        <v>8</v>
      </c>
      <c r="H20" s="49">
        <f>32+G20</f>
        <v>40</v>
      </c>
      <c r="I20" s="51">
        <f>J20+K20</f>
        <v>43</v>
      </c>
      <c r="J20" s="49">
        <v>4</v>
      </c>
      <c r="K20" s="49">
        <v>39</v>
      </c>
      <c r="L20" s="49">
        <v>43</v>
      </c>
      <c r="M20" s="49"/>
      <c r="N20" s="20"/>
      <c r="O20" s="20"/>
    </row>
    <row r="21" spans="2:15">
      <c r="B21" s="46">
        <v>12</v>
      </c>
      <c r="C21" s="47" t="s">
        <v>6</v>
      </c>
      <c r="D21" s="48">
        <v>46868</v>
      </c>
      <c r="E21" s="48">
        <f>D21-16000</f>
        <v>30868</v>
      </c>
      <c r="F21" s="49">
        <v>15.43</v>
      </c>
      <c r="G21" s="49">
        <v>15</v>
      </c>
      <c r="H21" s="49">
        <f t="shared" si="4"/>
        <v>47</v>
      </c>
      <c r="I21" s="44">
        <f t="shared" si="2"/>
        <v>69</v>
      </c>
      <c r="J21" s="49">
        <v>4</v>
      </c>
      <c r="K21" s="49">
        <v>65</v>
      </c>
      <c r="L21" s="49">
        <f t="shared" si="5"/>
        <v>69</v>
      </c>
      <c r="M21" s="49">
        <v>1</v>
      </c>
      <c r="N21" s="20"/>
      <c r="O21" s="20"/>
    </row>
    <row r="22" spans="2:15" ht="17.25" customHeight="1">
      <c r="B22" s="46">
        <v>13</v>
      </c>
      <c r="C22" s="47" t="s">
        <v>7</v>
      </c>
      <c r="D22" s="48">
        <v>27405</v>
      </c>
      <c r="E22" s="48">
        <f t="shared" si="3"/>
        <v>11405</v>
      </c>
      <c r="F22" s="49">
        <v>5.7</v>
      </c>
      <c r="G22" s="49">
        <v>6</v>
      </c>
      <c r="H22" s="49">
        <f t="shared" si="4"/>
        <v>38</v>
      </c>
      <c r="I22" s="44">
        <f t="shared" si="2"/>
        <v>52</v>
      </c>
      <c r="J22" s="49">
        <v>4</v>
      </c>
      <c r="K22" s="49">
        <v>48</v>
      </c>
      <c r="L22" s="49">
        <f t="shared" si="5"/>
        <v>52</v>
      </c>
      <c r="M22" s="49">
        <v>2</v>
      </c>
      <c r="N22" s="20"/>
      <c r="O22" s="20"/>
    </row>
    <row r="23" spans="2:15">
      <c r="B23" s="46">
        <v>14</v>
      </c>
      <c r="C23" s="47" t="s">
        <v>8</v>
      </c>
      <c r="D23" s="48">
        <v>26152</v>
      </c>
      <c r="E23" s="48">
        <f t="shared" si="3"/>
        <v>10152</v>
      </c>
      <c r="F23" s="49">
        <v>5.08</v>
      </c>
      <c r="G23" s="49">
        <v>5</v>
      </c>
      <c r="H23" s="49">
        <f t="shared" si="4"/>
        <v>37</v>
      </c>
      <c r="I23" s="44">
        <f t="shared" si="2"/>
        <v>54</v>
      </c>
      <c r="J23" s="49">
        <v>4</v>
      </c>
      <c r="K23" s="49">
        <v>50</v>
      </c>
      <c r="L23" s="49">
        <f t="shared" si="5"/>
        <v>54</v>
      </c>
      <c r="M23" s="49"/>
      <c r="N23" s="20"/>
      <c r="O23" s="20"/>
    </row>
    <row r="24" spans="2:15">
      <c r="B24" s="46">
        <v>15</v>
      </c>
      <c r="C24" s="47" t="s">
        <v>9</v>
      </c>
      <c r="D24" s="48">
        <v>29462</v>
      </c>
      <c r="E24" s="48">
        <f t="shared" si="3"/>
        <v>13462</v>
      </c>
      <c r="F24" s="49">
        <v>6.73</v>
      </c>
      <c r="G24" s="49">
        <v>7</v>
      </c>
      <c r="H24" s="49">
        <f t="shared" si="4"/>
        <v>39</v>
      </c>
      <c r="I24" s="44">
        <f t="shared" si="2"/>
        <v>43</v>
      </c>
      <c r="J24" s="49">
        <v>4</v>
      </c>
      <c r="K24" s="49">
        <v>39</v>
      </c>
      <c r="L24" s="49">
        <f t="shared" si="5"/>
        <v>43</v>
      </c>
      <c r="M24" s="49">
        <v>1</v>
      </c>
      <c r="N24" s="20"/>
      <c r="O24" s="20"/>
    </row>
    <row r="25" spans="2:15">
      <c r="B25" s="46">
        <v>16</v>
      </c>
      <c r="C25" s="47" t="s">
        <v>13</v>
      </c>
      <c r="D25" s="48">
        <v>39420</v>
      </c>
      <c r="E25" s="48">
        <f t="shared" si="3"/>
        <v>23420</v>
      </c>
      <c r="F25" s="49">
        <v>11.71</v>
      </c>
      <c r="G25" s="49">
        <v>12</v>
      </c>
      <c r="H25" s="49">
        <f t="shared" si="4"/>
        <v>44</v>
      </c>
      <c r="I25" s="44">
        <f t="shared" si="2"/>
        <v>56</v>
      </c>
      <c r="J25" s="49">
        <v>4</v>
      </c>
      <c r="K25" s="49">
        <v>52</v>
      </c>
      <c r="L25" s="49">
        <f t="shared" si="5"/>
        <v>56</v>
      </c>
      <c r="M25" s="49">
        <v>2</v>
      </c>
      <c r="N25" s="20"/>
      <c r="O25" s="20"/>
    </row>
    <row r="26" spans="2:15">
      <c r="B26" s="46">
        <v>17</v>
      </c>
      <c r="C26" s="47" t="s">
        <v>20</v>
      </c>
      <c r="D26" s="48">
        <v>31648</v>
      </c>
      <c r="E26" s="48">
        <f t="shared" si="3"/>
        <v>15648</v>
      </c>
      <c r="F26" s="49">
        <v>7.82</v>
      </c>
      <c r="G26" s="49">
        <v>8</v>
      </c>
      <c r="H26" s="49">
        <f t="shared" si="4"/>
        <v>40</v>
      </c>
      <c r="I26" s="44">
        <f t="shared" si="2"/>
        <v>47</v>
      </c>
      <c r="J26" s="49">
        <v>4</v>
      </c>
      <c r="K26" s="49">
        <v>43</v>
      </c>
      <c r="L26" s="49">
        <f t="shared" si="5"/>
        <v>47</v>
      </c>
      <c r="M26" s="49"/>
      <c r="N26" s="20"/>
      <c r="O26" s="20"/>
    </row>
    <row r="27" spans="2:15">
      <c r="B27" s="46">
        <v>18</v>
      </c>
      <c r="C27" s="47" t="s">
        <v>21</v>
      </c>
      <c r="D27" s="48">
        <v>31590</v>
      </c>
      <c r="E27" s="48">
        <f t="shared" si="3"/>
        <v>15590</v>
      </c>
      <c r="F27" s="49">
        <v>7.8</v>
      </c>
      <c r="G27" s="49">
        <v>8</v>
      </c>
      <c r="H27" s="49">
        <f t="shared" si="4"/>
        <v>40</v>
      </c>
      <c r="I27" s="44">
        <f t="shared" si="2"/>
        <v>43</v>
      </c>
      <c r="J27" s="49">
        <v>4</v>
      </c>
      <c r="K27" s="49">
        <v>39</v>
      </c>
      <c r="L27" s="49">
        <f t="shared" si="5"/>
        <v>43</v>
      </c>
      <c r="M27" s="49"/>
      <c r="N27" s="20"/>
      <c r="O27" s="20"/>
    </row>
    <row r="28" spans="2:15">
      <c r="B28" s="46">
        <v>19</v>
      </c>
      <c r="C28" s="47" t="s">
        <v>22</v>
      </c>
      <c r="D28" s="48">
        <v>48795</v>
      </c>
      <c r="E28" s="48">
        <f t="shared" si="3"/>
        <v>32795</v>
      </c>
      <c r="F28" s="49">
        <v>16.399999999999999</v>
      </c>
      <c r="G28" s="49">
        <v>16</v>
      </c>
      <c r="H28" s="49">
        <f t="shared" si="4"/>
        <v>48</v>
      </c>
      <c r="I28" s="44">
        <f t="shared" si="2"/>
        <v>59</v>
      </c>
      <c r="J28" s="49">
        <v>4</v>
      </c>
      <c r="K28" s="49">
        <v>55</v>
      </c>
      <c r="L28" s="49">
        <f t="shared" si="5"/>
        <v>59</v>
      </c>
      <c r="M28" s="49">
        <v>1</v>
      </c>
      <c r="N28" s="20"/>
      <c r="O28" s="20"/>
    </row>
    <row r="29" spans="2:15">
      <c r="B29" s="46">
        <v>20</v>
      </c>
      <c r="C29" s="47" t="s">
        <v>23</v>
      </c>
      <c r="D29" s="48">
        <v>44554</v>
      </c>
      <c r="E29" s="48">
        <f t="shared" si="3"/>
        <v>28554</v>
      </c>
      <c r="F29" s="49">
        <v>14.28</v>
      </c>
      <c r="G29" s="49">
        <v>14</v>
      </c>
      <c r="H29" s="49">
        <f t="shared" si="4"/>
        <v>46</v>
      </c>
      <c r="I29" s="44">
        <f t="shared" si="2"/>
        <v>56</v>
      </c>
      <c r="J29" s="49">
        <v>4</v>
      </c>
      <c r="K29" s="49">
        <v>52</v>
      </c>
      <c r="L29" s="49">
        <f t="shared" si="5"/>
        <v>56</v>
      </c>
      <c r="M29" s="49">
        <v>1</v>
      </c>
      <c r="N29" s="20"/>
      <c r="O29" s="20"/>
    </row>
    <row r="30" spans="2:15">
      <c r="B30" s="46">
        <v>21</v>
      </c>
      <c r="C30" s="47" t="s">
        <v>28</v>
      </c>
      <c r="D30" s="48">
        <v>43502</v>
      </c>
      <c r="E30" s="48">
        <f t="shared" si="3"/>
        <v>27502</v>
      </c>
      <c r="F30" s="49">
        <v>13.75</v>
      </c>
      <c r="G30" s="49">
        <v>14</v>
      </c>
      <c r="H30" s="49">
        <f t="shared" si="4"/>
        <v>46</v>
      </c>
      <c r="I30" s="44">
        <f t="shared" si="2"/>
        <v>53</v>
      </c>
      <c r="J30" s="49">
        <v>4</v>
      </c>
      <c r="K30" s="49">
        <v>49</v>
      </c>
      <c r="L30" s="49">
        <f t="shared" si="5"/>
        <v>53</v>
      </c>
      <c r="M30" s="49">
        <v>2</v>
      </c>
      <c r="N30" s="20"/>
      <c r="O30" s="20"/>
    </row>
    <row r="31" spans="2:15">
      <c r="B31" s="46">
        <v>22</v>
      </c>
      <c r="C31" s="47" t="s">
        <v>29</v>
      </c>
      <c r="D31" s="48">
        <v>32997</v>
      </c>
      <c r="E31" s="48">
        <f>D31-16000</f>
        <v>16997</v>
      </c>
      <c r="F31" s="50">
        <f>E31/2000</f>
        <v>8.4984999999999999</v>
      </c>
      <c r="G31" s="49">
        <v>9</v>
      </c>
      <c r="H31" s="49">
        <f>32+G31</f>
        <v>41</v>
      </c>
      <c r="I31" s="51">
        <f>J31+K31</f>
        <v>45</v>
      </c>
      <c r="J31" s="49">
        <v>4</v>
      </c>
      <c r="K31" s="49">
        <v>41</v>
      </c>
      <c r="L31" s="49">
        <f>H31+J31</f>
        <v>45</v>
      </c>
      <c r="M31" s="49"/>
      <c r="N31" s="20"/>
      <c r="O31" s="20"/>
    </row>
    <row r="32" spans="2:15" s="29" customFormat="1" ht="21" customHeight="1">
      <c r="B32" s="46">
        <v>23</v>
      </c>
      <c r="C32" s="47" t="s">
        <v>27</v>
      </c>
      <c r="D32" s="48">
        <v>75876</v>
      </c>
      <c r="E32" s="48">
        <f>D32-16000</f>
        <v>59876</v>
      </c>
      <c r="F32" s="49">
        <v>29.94</v>
      </c>
      <c r="G32" s="49">
        <v>30</v>
      </c>
      <c r="H32" s="49">
        <f>32+G32</f>
        <v>62</v>
      </c>
      <c r="I32" s="44">
        <f>J32+K32</f>
        <v>56</v>
      </c>
      <c r="J32" s="49">
        <v>4</v>
      </c>
      <c r="K32" s="49">
        <v>52</v>
      </c>
      <c r="L32" s="49">
        <f>K32+J32</f>
        <v>56</v>
      </c>
      <c r="M32" s="49">
        <v>1</v>
      </c>
      <c r="N32" s="28"/>
      <c r="O32" s="28"/>
    </row>
    <row r="33" spans="2:15" s="29" customFormat="1">
      <c r="B33" s="46">
        <v>24</v>
      </c>
      <c r="C33" s="47" t="s">
        <v>34</v>
      </c>
      <c r="D33" s="48">
        <v>77703</v>
      </c>
      <c r="E33" s="48">
        <f>D33-16000</f>
        <v>61703</v>
      </c>
      <c r="F33" s="49">
        <v>30.85</v>
      </c>
      <c r="G33" s="49">
        <v>31</v>
      </c>
      <c r="H33" s="49">
        <f>32+G33</f>
        <v>63</v>
      </c>
      <c r="I33" s="44">
        <f>J33+K33</f>
        <v>54</v>
      </c>
      <c r="J33" s="49">
        <v>4</v>
      </c>
      <c r="K33" s="49">
        <v>50</v>
      </c>
      <c r="L33" s="49">
        <f>K33+J33</f>
        <v>54</v>
      </c>
      <c r="M33" s="49"/>
      <c r="N33" s="28"/>
      <c r="O33" s="28"/>
    </row>
    <row r="34" spans="2:15" s="29" customFormat="1">
      <c r="B34" s="46">
        <v>25</v>
      </c>
      <c r="C34" s="52" t="s">
        <v>60</v>
      </c>
      <c r="D34" s="48">
        <v>37027</v>
      </c>
      <c r="E34" s="48">
        <f t="shared" si="3"/>
        <v>21027</v>
      </c>
      <c r="F34" s="49">
        <v>10.51</v>
      </c>
      <c r="G34" s="49">
        <v>11</v>
      </c>
      <c r="H34" s="49">
        <f t="shared" si="4"/>
        <v>43</v>
      </c>
      <c r="I34" s="44">
        <f t="shared" si="2"/>
        <v>49</v>
      </c>
      <c r="J34" s="49">
        <v>4</v>
      </c>
      <c r="K34" s="49">
        <v>45</v>
      </c>
      <c r="L34" s="49">
        <f t="shared" si="5"/>
        <v>49</v>
      </c>
      <c r="M34" s="49"/>
      <c r="N34" s="28"/>
      <c r="O34" s="28"/>
    </row>
    <row r="35" spans="2:15" s="29" customFormat="1" ht="17.25" customHeight="1">
      <c r="B35" s="46">
        <v>26</v>
      </c>
      <c r="C35" s="52" t="s">
        <v>98</v>
      </c>
      <c r="D35" s="48">
        <v>43920</v>
      </c>
      <c r="E35" s="48">
        <f t="shared" si="3"/>
        <v>27920</v>
      </c>
      <c r="F35" s="49">
        <v>13.96</v>
      </c>
      <c r="G35" s="49">
        <v>14</v>
      </c>
      <c r="H35" s="49">
        <f t="shared" si="4"/>
        <v>46</v>
      </c>
      <c r="I35" s="44">
        <f t="shared" si="2"/>
        <v>58</v>
      </c>
      <c r="J35" s="49">
        <v>4</v>
      </c>
      <c r="K35" s="49">
        <v>54</v>
      </c>
      <c r="L35" s="49">
        <f t="shared" si="5"/>
        <v>58</v>
      </c>
      <c r="M35" s="49">
        <v>1</v>
      </c>
      <c r="N35" s="28"/>
      <c r="O35" s="28"/>
    </row>
    <row r="36" spans="2:15" s="29" customFormat="1">
      <c r="B36" s="46">
        <v>27</v>
      </c>
      <c r="C36" s="52" t="s">
        <v>59</v>
      </c>
      <c r="D36" s="48">
        <v>16704</v>
      </c>
      <c r="E36" s="48">
        <f>D36-16000</f>
        <v>704</v>
      </c>
      <c r="F36" s="50">
        <f>E36/2000</f>
        <v>0.35199999999999998</v>
      </c>
      <c r="G36" s="49">
        <v>0</v>
      </c>
      <c r="H36" s="49">
        <f>32+G36</f>
        <v>32</v>
      </c>
      <c r="I36" s="51">
        <f>J36+K36</f>
        <v>34</v>
      </c>
      <c r="J36" s="49">
        <v>4</v>
      </c>
      <c r="K36" s="49">
        <v>30</v>
      </c>
      <c r="L36" s="49">
        <v>34</v>
      </c>
      <c r="M36" s="49"/>
      <c r="N36" s="28"/>
      <c r="O36" s="28"/>
    </row>
    <row r="37" spans="2:15" s="29" customFormat="1">
      <c r="B37" s="46">
        <v>28</v>
      </c>
      <c r="C37" s="52" t="s">
        <v>64</v>
      </c>
      <c r="D37" s="48">
        <v>24659</v>
      </c>
      <c r="E37" s="48">
        <f>D37-16000</f>
        <v>8659</v>
      </c>
      <c r="F37" s="50">
        <f>E37/2000</f>
        <v>4.3295000000000003</v>
      </c>
      <c r="G37" s="49">
        <v>4</v>
      </c>
      <c r="H37" s="49">
        <f>32+G37</f>
        <v>36</v>
      </c>
      <c r="I37" s="51">
        <f>J37+K37</f>
        <v>37</v>
      </c>
      <c r="J37" s="49">
        <v>4</v>
      </c>
      <c r="K37" s="49">
        <v>33</v>
      </c>
      <c r="L37" s="49">
        <v>37</v>
      </c>
      <c r="M37" s="49"/>
      <c r="N37" s="28"/>
      <c r="O37" s="28"/>
    </row>
    <row r="38" spans="2:15" s="31" customFormat="1" ht="18.75" customHeight="1">
      <c r="B38" s="46">
        <v>29</v>
      </c>
      <c r="C38" s="52" t="s">
        <v>99</v>
      </c>
      <c r="D38" s="48">
        <v>29462</v>
      </c>
      <c r="E38" s="48">
        <f>D38-16000</f>
        <v>13462</v>
      </c>
      <c r="F38" s="50">
        <f>E38/2000</f>
        <v>6.7309999999999999</v>
      </c>
      <c r="G38" s="49">
        <v>7</v>
      </c>
      <c r="H38" s="49">
        <f>32+G38</f>
        <v>39</v>
      </c>
      <c r="I38" s="51">
        <f>J38+K38</f>
        <v>40</v>
      </c>
      <c r="J38" s="49">
        <v>4</v>
      </c>
      <c r="K38" s="49">
        <v>36</v>
      </c>
      <c r="L38" s="49">
        <v>40</v>
      </c>
      <c r="M38" s="49"/>
      <c r="N38" s="30"/>
      <c r="O38" s="30"/>
    </row>
    <row r="39" spans="2:15" s="31" customFormat="1">
      <c r="B39" s="46">
        <v>30</v>
      </c>
      <c r="C39" s="52" t="s">
        <v>100</v>
      </c>
      <c r="D39" s="48">
        <v>35540</v>
      </c>
      <c r="E39" s="48">
        <f>D39-16000</f>
        <v>19540</v>
      </c>
      <c r="F39" s="50">
        <f>E39/2000</f>
        <v>9.77</v>
      </c>
      <c r="G39" s="49">
        <v>10</v>
      </c>
      <c r="H39" s="49">
        <f>32+G39</f>
        <v>42</v>
      </c>
      <c r="I39" s="51">
        <f>J39+K39</f>
        <v>43</v>
      </c>
      <c r="J39" s="49">
        <v>4</v>
      </c>
      <c r="K39" s="49">
        <v>39</v>
      </c>
      <c r="L39" s="49">
        <v>43</v>
      </c>
      <c r="M39" s="49"/>
      <c r="N39" s="30"/>
      <c r="O39" s="30"/>
    </row>
    <row r="40" spans="2:15" s="33" customFormat="1" ht="54.75" customHeight="1">
      <c r="B40" s="51" t="s">
        <v>106</v>
      </c>
      <c r="C40" s="81" t="s">
        <v>153</v>
      </c>
      <c r="D40" s="81"/>
      <c r="E40" s="81"/>
      <c r="F40" s="81"/>
      <c r="G40" s="51">
        <f t="shared" ref="G40:M40" si="6">SUM(G41:G114)</f>
        <v>608</v>
      </c>
      <c r="H40" s="51">
        <f t="shared" si="6"/>
        <v>2976</v>
      </c>
      <c r="I40" s="51">
        <f t="shared" si="6"/>
        <v>2612</v>
      </c>
      <c r="J40" s="51">
        <f t="shared" si="6"/>
        <v>292</v>
      </c>
      <c r="K40" s="51">
        <f t="shared" si="6"/>
        <v>2320</v>
      </c>
      <c r="L40" s="51">
        <f t="shared" si="6"/>
        <v>2975</v>
      </c>
      <c r="M40" s="51">
        <f t="shared" si="6"/>
        <v>24</v>
      </c>
      <c r="N40" s="32"/>
      <c r="O40" s="32"/>
    </row>
    <row r="41" spans="2:15" ht="18.75" customHeight="1">
      <c r="B41" s="46">
        <v>1</v>
      </c>
      <c r="C41" s="47" t="s">
        <v>31</v>
      </c>
      <c r="D41" s="48">
        <v>57676</v>
      </c>
      <c r="E41" s="48">
        <f>D41-16000</f>
        <v>41676</v>
      </c>
      <c r="F41" s="50">
        <f>E41/2000</f>
        <v>20.838000000000001</v>
      </c>
      <c r="G41" s="49">
        <v>21</v>
      </c>
      <c r="H41" s="49">
        <f>32+G41</f>
        <v>53</v>
      </c>
      <c r="I41" s="51">
        <f t="shared" ref="I41:I97" si="7">J41+K41</f>
        <v>53</v>
      </c>
      <c r="J41" s="49">
        <v>4</v>
      </c>
      <c r="K41" s="49">
        <v>49</v>
      </c>
      <c r="L41" s="49">
        <v>53</v>
      </c>
      <c r="M41" s="49">
        <v>2</v>
      </c>
      <c r="N41" s="20"/>
      <c r="O41" s="20"/>
    </row>
    <row r="42" spans="2:15">
      <c r="B42" s="46">
        <v>2</v>
      </c>
      <c r="C42" s="52" t="s">
        <v>42</v>
      </c>
      <c r="D42" s="48">
        <v>92136</v>
      </c>
      <c r="E42" s="48">
        <f t="shared" ref="E42:E98" si="8">D42-16000</f>
        <v>76136</v>
      </c>
      <c r="F42" s="50">
        <f t="shared" ref="F42:F98" si="9">E42/2000</f>
        <v>38.067999999999998</v>
      </c>
      <c r="G42" s="49">
        <v>38</v>
      </c>
      <c r="H42" s="49">
        <f t="shared" ref="H42:H98" si="10">32+G42</f>
        <v>70</v>
      </c>
      <c r="I42" s="51">
        <f t="shared" si="7"/>
        <v>66</v>
      </c>
      <c r="J42" s="49">
        <v>4</v>
      </c>
      <c r="K42" s="49">
        <v>62</v>
      </c>
      <c r="L42" s="49">
        <v>70</v>
      </c>
      <c r="M42" s="49">
        <v>2</v>
      </c>
      <c r="N42" s="20"/>
      <c r="O42" s="20"/>
    </row>
    <row r="43" spans="2:15">
      <c r="B43" s="46">
        <v>3</v>
      </c>
      <c r="C43" s="52" t="s">
        <v>44</v>
      </c>
      <c r="D43" s="48">
        <v>43929</v>
      </c>
      <c r="E43" s="48">
        <f t="shared" si="8"/>
        <v>27929</v>
      </c>
      <c r="F43" s="50">
        <f t="shared" si="9"/>
        <v>13.964499999999999</v>
      </c>
      <c r="G43" s="49">
        <v>14</v>
      </c>
      <c r="H43" s="49">
        <f t="shared" si="10"/>
        <v>46</v>
      </c>
      <c r="I43" s="51">
        <f t="shared" si="7"/>
        <v>42</v>
      </c>
      <c r="J43" s="49">
        <v>4</v>
      </c>
      <c r="K43" s="49">
        <v>38</v>
      </c>
      <c r="L43" s="49">
        <v>46</v>
      </c>
      <c r="M43" s="49"/>
      <c r="N43" s="20"/>
      <c r="O43" s="20"/>
    </row>
    <row r="44" spans="2:15">
      <c r="B44" s="46">
        <v>4</v>
      </c>
      <c r="C44" s="47" t="s">
        <v>11</v>
      </c>
      <c r="D44" s="48">
        <v>28936</v>
      </c>
      <c r="E44" s="48">
        <f t="shared" si="8"/>
        <v>12936</v>
      </c>
      <c r="F44" s="50">
        <f t="shared" si="9"/>
        <v>6.468</v>
      </c>
      <c r="G44" s="49">
        <v>6</v>
      </c>
      <c r="H44" s="49">
        <f t="shared" si="10"/>
        <v>38</v>
      </c>
      <c r="I44" s="51">
        <f t="shared" si="7"/>
        <v>37</v>
      </c>
      <c r="J44" s="49">
        <v>4</v>
      </c>
      <c r="K44" s="49">
        <v>33</v>
      </c>
      <c r="L44" s="49">
        <v>38</v>
      </c>
      <c r="M44" s="49">
        <v>1</v>
      </c>
      <c r="N44" s="20"/>
      <c r="O44" s="20"/>
    </row>
    <row r="45" spans="2:15">
      <c r="B45" s="46">
        <v>5</v>
      </c>
      <c r="C45" s="47" t="s">
        <v>12</v>
      </c>
      <c r="D45" s="48">
        <v>19937</v>
      </c>
      <c r="E45" s="48">
        <f t="shared" si="8"/>
        <v>3937</v>
      </c>
      <c r="F45" s="50">
        <f t="shared" si="9"/>
        <v>1.9684999999999999</v>
      </c>
      <c r="G45" s="49">
        <v>2</v>
      </c>
      <c r="H45" s="49">
        <f t="shared" si="10"/>
        <v>34</v>
      </c>
      <c r="I45" s="51">
        <f t="shared" si="7"/>
        <v>32</v>
      </c>
      <c r="J45" s="49">
        <v>4</v>
      </c>
      <c r="K45" s="49">
        <v>28</v>
      </c>
      <c r="L45" s="49">
        <v>34</v>
      </c>
      <c r="M45" s="49"/>
      <c r="N45" s="20"/>
      <c r="O45" s="20"/>
    </row>
    <row r="46" spans="2:15">
      <c r="B46" s="46">
        <v>6</v>
      </c>
      <c r="C46" s="47" t="s">
        <v>14</v>
      </c>
      <c r="D46" s="48">
        <v>34669</v>
      </c>
      <c r="E46" s="48">
        <f t="shared" si="8"/>
        <v>18669</v>
      </c>
      <c r="F46" s="50">
        <f t="shared" si="9"/>
        <v>9.3345000000000002</v>
      </c>
      <c r="G46" s="49">
        <v>9</v>
      </c>
      <c r="H46" s="49">
        <f t="shared" si="10"/>
        <v>41</v>
      </c>
      <c r="I46" s="51">
        <f t="shared" si="7"/>
        <v>41</v>
      </c>
      <c r="J46" s="49">
        <v>4</v>
      </c>
      <c r="K46" s="49">
        <v>37</v>
      </c>
      <c r="L46" s="49">
        <v>41</v>
      </c>
      <c r="M46" s="49">
        <v>1</v>
      </c>
      <c r="N46" s="20"/>
      <c r="O46" s="20"/>
    </row>
    <row r="47" spans="2:15">
      <c r="B47" s="46">
        <v>7</v>
      </c>
      <c r="C47" s="47" t="s">
        <v>16</v>
      </c>
      <c r="D47" s="48">
        <v>29424</v>
      </c>
      <c r="E47" s="48">
        <f t="shared" si="8"/>
        <v>13424</v>
      </c>
      <c r="F47" s="50">
        <f t="shared" si="9"/>
        <v>6.7119999999999997</v>
      </c>
      <c r="G47" s="49">
        <v>7</v>
      </c>
      <c r="H47" s="49">
        <f t="shared" si="10"/>
        <v>39</v>
      </c>
      <c r="I47" s="51">
        <f t="shared" si="7"/>
        <v>35</v>
      </c>
      <c r="J47" s="49">
        <v>4</v>
      </c>
      <c r="K47" s="49">
        <v>31</v>
      </c>
      <c r="L47" s="49">
        <v>39</v>
      </c>
      <c r="M47" s="49">
        <v>1</v>
      </c>
      <c r="N47" s="20"/>
      <c r="O47" s="20"/>
    </row>
    <row r="48" spans="2:15">
      <c r="B48" s="46">
        <v>8</v>
      </c>
      <c r="C48" s="47" t="s">
        <v>17</v>
      </c>
      <c r="D48" s="48">
        <v>30582</v>
      </c>
      <c r="E48" s="48">
        <f t="shared" si="8"/>
        <v>14582</v>
      </c>
      <c r="F48" s="50">
        <f t="shared" si="9"/>
        <v>7.2910000000000004</v>
      </c>
      <c r="G48" s="49">
        <v>7</v>
      </c>
      <c r="H48" s="49">
        <f t="shared" si="10"/>
        <v>39</v>
      </c>
      <c r="I48" s="51">
        <f t="shared" si="7"/>
        <v>38</v>
      </c>
      <c r="J48" s="49">
        <v>4</v>
      </c>
      <c r="K48" s="49">
        <v>34</v>
      </c>
      <c r="L48" s="49">
        <v>39</v>
      </c>
      <c r="M48" s="49">
        <v>1</v>
      </c>
      <c r="N48" s="20"/>
      <c r="O48" s="20"/>
    </row>
    <row r="49" spans="2:15">
      <c r="B49" s="46">
        <v>9</v>
      </c>
      <c r="C49" s="47" t="s">
        <v>18</v>
      </c>
      <c r="D49" s="48">
        <v>25770</v>
      </c>
      <c r="E49" s="48">
        <f t="shared" si="8"/>
        <v>9770</v>
      </c>
      <c r="F49" s="50">
        <f t="shared" si="9"/>
        <v>4.8849999999999998</v>
      </c>
      <c r="G49" s="49">
        <v>5</v>
      </c>
      <c r="H49" s="49">
        <f t="shared" si="10"/>
        <v>37</v>
      </c>
      <c r="I49" s="51">
        <f t="shared" si="7"/>
        <v>34</v>
      </c>
      <c r="J49" s="49">
        <v>4</v>
      </c>
      <c r="K49" s="49">
        <v>30</v>
      </c>
      <c r="L49" s="49">
        <v>37</v>
      </c>
      <c r="M49" s="49"/>
      <c r="N49" s="20"/>
      <c r="O49" s="20"/>
    </row>
    <row r="50" spans="2:15">
      <c r="B50" s="46">
        <v>10</v>
      </c>
      <c r="C50" s="47" t="s">
        <v>19</v>
      </c>
      <c r="D50" s="48">
        <v>37053</v>
      </c>
      <c r="E50" s="48">
        <f t="shared" si="8"/>
        <v>21053</v>
      </c>
      <c r="F50" s="50">
        <f t="shared" si="9"/>
        <v>10.5265</v>
      </c>
      <c r="G50" s="49">
        <v>11</v>
      </c>
      <c r="H50" s="49">
        <f t="shared" si="10"/>
        <v>43</v>
      </c>
      <c r="I50" s="51">
        <f t="shared" si="7"/>
        <v>39</v>
      </c>
      <c r="J50" s="49">
        <v>4</v>
      </c>
      <c r="K50" s="49">
        <v>35</v>
      </c>
      <c r="L50" s="49">
        <v>43</v>
      </c>
      <c r="M50" s="49"/>
      <c r="N50" s="20"/>
      <c r="O50" s="20"/>
    </row>
    <row r="51" spans="2:15">
      <c r="B51" s="46">
        <v>11</v>
      </c>
      <c r="C51" s="47" t="s">
        <v>24</v>
      </c>
      <c r="D51" s="48">
        <v>35161</v>
      </c>
      <c r="E51" s="48">
        <f t="shared" si="8"/>
        <v>19161</v>
      </c>
      <c r="F51" s="50">
        <f t="shared" si="9"/>
        <v>9.5805000000000007</v>
      </c>
      <c r="G51" s="49">
        <v>10</v>
      </c>
      <c r="H51" s="49">
        <f t="shared" si="10"/>
        <v>42</v>
      </c>
      <c r="I51" s="51">
        <f t="shared" si="7"/>
        <v>36</v>
      </c>
      <c r="J51" s="49">
        <v>4</v>
      </c>
      <c r="K51" s="49">
        <v>32</v>
      </c>
      <c r="L51" s="49">
        <v>42</v>
      </c>
      <c r="M51" s="49"/>
      <c r="N51" s="20"/>
      <c r="O51" s="20"/>
    </row>
    <row r="52" spans="2:15">
      <c r="B52" s="46">
        <v>12</v>
      </c>
      <c r="C52" s="47" t="s">
        <v>25</v>
      </c>
      <c r="D52" s="48">
        <v>35259</v>
      </c>
      <c r="E52" s="48">
        <f t="shared" si="8"/>
        <v>19259</v>
      </c>
      <c r="F52" s="50">
        <f t="shared" si="9"/>
        <v>9.6295000000000002</v>
      </c>
      <c r="G52" s="49">
        <v>10</v>
      </c>
      <c r="H52" s="49">
        <f t="shared" si="10"/>
        <v>42</v>
      </c>
      <c r="I52" s="51">
        <f t="shared" si="7"/>
        <v>39</v>
      </c>
      <c r="J52" s="49">
        <v>4</v>
      </c>
      <c r="K52" s="49">
        <v>35</v>
      </c>
      <c r="L52" s="49">
        <v>42</v>
      </c>
      <c r="M52" s="49"/>
      <c r="N52" s="20"/>
      <c r="O52" s="20"/>
    </row>
    <row r="53" spans="2:15">
      <c r="B53" s="46">
        <v>13</v>
      </c>
      <c r="C53" s="47" t="s">
        <v>26</v>
      </c>
      <c r="D53" s="48">
        <v>36218</v>
      </c>
      <c r="E53" s="48">
        <f t="shared" si="8"/>
        <v>20218</v>
      </c>
      <c r="F53" s="50">
        <f t="shared" si="9"/>
        <v>10.109</v>
      </c>
      <c r="G53" s="49">
        <v>10</v>
      </c>
      <c r="H53" s="49">
        <f t="shared" si="10"/>
        <v>42</v>
      </c>
      <c r="I53" s="51">
        <f t="shared" si="7"/>
        <v>39</v>
      </c>
      <c r="J53" s="49">
        <v>4</v>
      </c>
      <c r="K53" s="49">
        <v>35</v>
      </c>
      <c r="L53" s="49">
        <v>42</v>
      </c>
      <c r="M53" s="49"/>
      <c r="N53" s="20"/>
      <c r="O53" s="20"/>
    </row>
    <row r="54" spans="2:15">
      <c r="B54" s="46">
        <v>14</v>
      </c>
      <c r="C54" s="47" t="s">
        <v>30</v>
      </c>
      <c r="D54" s="48">
        <v>47867</v>
      </c>
      <c r="E54" s="48">
        <f t="shared" si="8"/>
        <v>31867</v>
      </c>
      <c r="F54" s="50">
        <f t="shared" si="9"/>
        <v>15.9335</v>
      </c>
      <c r="G54" s="49">
        <v>16</v>
      </c>
      <c r="H54" s="49">
        <f t="shared" si="10"/>
        <v>48</v>
      </c>
      <c r="I54" s="51">
        <f t="shared" si="7"/>
        <v>48</v>
      </c>
      <c r="J54" s="49">
        <v>4</v>
      </c>
      <c r="K54" s="49">
        <v>44</v>
      </c>
      <c r="L54" s="49">
        <v>48</v>
      </c>
      <c r="M54" s="49">
        <v>1</v>
      </c>
      <c r="N54" s="20"/>
      <c r="O54" s="20"/>
    </row>
    <row r="55" spans="2:15">
      <c r="B55" s="46">
        <v>15</v>
      </c>
      <c r="C55" s="47" t="s">
        <v>35</v>
      </c>
      <c r="D55" s="48">
        <v>42213</v>
      </c>
      <c r="E55" s="48">
        <f t="shared" si="8"/>
        <v>26213</v>
      </c>
      <c r="F55" s="50">
        <f t="shared" si="9"/>
        <v>13.1065</v>
      </c>
      <c r="G55" s="49">
        <v>13</v>
      </c>
      <c r="H55" s="49">
        <f t="shared" si="10"/>
        <v>45</v>
      </c>
      <c r="I55" s="51">
        <f t="shared" si="7"/>
        <v>45</v>
      </c>
      <c r="J55" s="49">
        <v>4</v>
      </c>
      <c r="K55" s="49">
        <v>41</v>
      </c>
      <c r="L55" s="49">
        <v>45</v>
      </c>
      <c r="M55" s="49"/>
      <c r="N55" s="20"/>
      <c r="O55" s="20"/>
    </row>
    <row r="56" spans="2:15">
      <c r="B56" s="46">
        <v>16</v>
      </c>
      <c r="C56" s="47" t="s">
        <v>36</v>
      </c>
      <c r="D56" s="48">
        <v>32724</v>
      </c>
      <c r="E56" s="48">
        <f t="shared" si="8"/>
        <v>16724</v>
      </c>
      <c r="F56" s="50">
        <f t="shared" si="9"/>
        <v>8.3620000000000001</v>
      </c>
      <c r="G56" s="49">
        <v>8</v>
      </c>
      <c r="H56" s="49">
        <f t="shared" si="10"/>
        <v>40</v>
      </c>
      <c r="I56" s="51">
        <f t="shared" si="7"/>
        <v>36</v>
      </c>
      <c r="J56" s="49">
        <v>3</v>
      </c>
      <c r="K56" s="49">
        <v>33</v>
      </c>
      <c r="L56" s="49">
        <v>40</v>
      </c>
      <c r="M56" s="49"/>
      <c r="N56" s="20"/>
      <c r="O56" s="20"/>
    </row>
    <row r="57" spans="2:15" ht="17.25" customHeight="1">
      <c r="B57" s="46">
        <v>17</v>
      </c>
      <c r="C57" s="47" t="s">
        <v>37</v>
      </c>
      <c r="D57" s="48">
        <v>46561</v>
      </c>
      <c r="E57" s="48">
        <f t="shared" si="8"/>
        <v>30561</v>
      </c>
      <c r="F57" s="50">
        <f t="shared" si="9"/>
        <v>15.2805</v>
      </c>
      <c r="G57" s="49">
        <v>15</v>
      </c>
      <c r="H57" s="49">
        <f t="shared" si="10"/>
        <v>47</v>
      </c>
      <c r="I57" s="51">
        <f t="shared" si="7"/>
        <v>36</v>
      </c>
      <c r="J57" s="49">
        <v>4</v>
      </c>
      <c r="K57" s="49">
        <v>32</v>
      </c>
      <c r="L57" s="49">
        <v>47</v>
      </c>
      <c r="M57" s="49"/>
      <c r="N57" s="20"/>
      <c r="O57" s="20"/>
    </row>
    <row r="58" spans="2:15">
      <c r="B58" s="46">
        <v>18</v>
      </c>
      <c r="C58" s="47" t="s">
        <v>38</v>
      </c>
      <c r="D58" s="48">
        <v>31524</v>
      </c>
      <c r="E58" s="48">
        <f t="shared" si="8"/>
        <v>15524</v>
      </c>
      <c r="F58" s="50">
        <f t="shared" si="9"/>
        <v>7.7619999999999996</v>
      </c>
      <c r="G58" s="49">
        <v>8</v>
      </c>
      <c r="H58" s="49">
        <f t="shared" si="10"/>
        <v>40</v>
      </c>
      <c r="I58" s="51">
        <f t="shared" si="7"/>
        <v>38</v>
      </c>
      <c r="J58" s="49">
        <v>4</v>
      </c>
      <c r="K58" s="49">
        <v>34</v>
      </c>
      <c r="L58" s="49">
        <v>40</v>
      </c>
      <c r="M58" s="49"/>
      <c r="N58" s="20"/>
      <c r="O58" s="20"/>
    </row>
    <row r="59" spans="2:15">
      <c r="B59" s="46">
        <v>19</v>
      </c>
      <c r="C59" s="47" t="s">
        <v>39</v>
      </c>
      <c r="D59" s="48">
        <v>40599</v>
      </c>
      <c r="E59" s="48">
        <f t="shared" si="8"/>
        <v>24599</v>
      </c>
      <c r="F59" s="50">
        <f t="shared" si="9"/>
        <v>12.2995</v>
      </c>
      <c r="G59" s="49">
        <v>12</v>
      </c>
      <c r="H59" s="49">
        <f t="shared" si="10"/>
        <v>44</v>
      </c>
      <c r="I59" s="51">
        <f t="shared" si="7"/>
        <v>39</v>
      </c>
      <c r="J59" s="49">
        <v>4</v>
      </c>
      <c r="K59" s="49">
        <v>35</v>
      </c>
      <c r="L59" s="49">
        <v>44</v>
      </c>
      <c r="M59" s="49"/>
      <c r="N59" s="20"/>
      <c r="O59" s="20"/>
    </row>
    <row r="60" spans="2:15">
      <c r="B60" s="46">
        <v>20</v>
      </c>
      <c r="C60" s="47" t="s">
        <v>40</v>
      </c>
      <c r="D60" s="48">
        <v>30138</v>
      </c>
      <c r="E60" s="48">
        <f t="shared" si="8"/>
        <v>14138</v>
      </c>
      <c r="F60" s="50">
        <f t="shared" si="9"/>
        <v>7.069</v>
      </c>
      <c r="G60" s="49">
        <v>7</v>
      </c>
      <c r="H60" s="49">
        <f t="shared" si="10"/>
        <v>39</v>
      </c>
      <c r="I60" s="51">
        <f t="shared" si="7"/>
        <v>32</v>
      </c>
      <c r="J60" s="49">
        <v>4</v>
      </c>
      <c r="K60" s="49">
        <v>28</v>
      </c>
      <c r="L60" s="49">
        <v>39</v>
      </c>
      <c r="M60" s="49"/>
      <c r="N60" s="20"/>
      <c r="O60" s="20"/>
    </row>
    <row r="61" spans="2:15" ht="18" customHeight="1">
      <c r="B61" s="46">
        <v>21</v>
      </c>
      <c r="C61" s="52" t="s">
        <v>46</v>
      </c>
      <c r="D61" s="48">
        <v>51837</v>
      </c>
      <c r="E61" s="48">
        <f t="shared" si="8"/>
        <v>35837</v>
      </c>
      <c r="F61" s="50">
        <f t="shared" si="9"/>
        <v>17.918500000000002</v>
      </c>
      <c r="G61" s="49">
        <v>18</v>
      </c>
      <c r="H61" s="49">
        <f t="shared" si="10"/>
        <v>50</v>
      </c>
      <c r="I61" s="51">
        <f t="shared" si="7"/>
        <v>34</v>
      </c>
      <c r="J61" s="49">
        <v>4</v>
      </c>
      <c r="K61" s="49">
        <v>30</v>
      </c>
      <c r="L61" s="49">
        <v>50</v>
      </c>
      <c r="M61" s="49">
        <v>1</v>
      </c>
      <c r="N61" s="20"/>
      <c r="O61" s="20"/>
    </row>
    <row r="62" spans="2:15" ht="18" customHeight="1">
      <c r="B62" s="46">
        <v>22</v>
      </c>
      <c r="C62" s="52" t="s">
        <v>81</v>
      </c>
      <c r="D62" s="48">
        <v>54891</v>
      </c>
      <c r="E62" s="48">
        <f t="shared" si="8"/>
        <v>38891</v>
      </c>
      <c r="F62" s="50">
        <f t="shared" si="9"/>
        <v>19.445499999999999</v>
      </c>
      <c r="G62" s="49">
        <v>19</v>
      </c>
      <c r="H62" s="49">
        <f t="shared" si="10"/>
        <v>51</v>
      </c>
      <c r="I62" s="51">
        <f t="shared" si="7"/>
        <v>40</v>
      </c>
      <c r="J62" s="49">
        <v>3</v>
      </c>
      <c r="K62" s="49">
        <v>37</v>
      </c>
      <c r="L62" s="49">
        <v>50</v>
      </c>
      <c r="M62" s="49">
        <v>1</v>
      </c>
      <c r="N62" s="20"/>
      <c r="O62" s="20"/>
    </row>
    <row r="63" spans="2:15">
      <c r="B63" s="46">
        <v>23</v>
      </c>
      <c r="C63" s="52" t="s">
        <v>47</v>
      </c>
      <c r="D63" s="48">
        <v>38299</v>
      </c>
      <c r="E63" s="48">
        <f t="shared" si="8"/>
        <v>22299</v>
      </c>
      <c r="F63" s="50">
        <f t="shared" si="9"/>
        <v>11.1495</v>
      </c>
      <c r="G63" s="49">
        <v>11</v>
      </c>
      <c r="H63" s="49">
        <f t="shared" si="10"/>
        <v>43</v>
      </c>
      <c r="I63" s="51">
        <f t="shared" si="7"/>
        <v>31</v>
      </c>
      <c r="J63" s="49">
        <v>4</v>
      </c>
      <c r="K63" s="49">
        <v>27</v>
      </c>
      <c r="L63" s="49">
        <v>43</v>
      </c>
      <c r="M63" s="49"/>
      <c r="N63" s="20"/>
      <c r="O63" s="20"/>
    </row>
    <row r="64" spans="2:15">
      <c r="B64" s="46">
        <v>24</v>
      </c>
      <c r="C64" s="52" t="s">
        <v>48</v>
      </c>
      <c r="D64" s="48">
        <v>19194</v>
      </c>
      <c r="E64" s="48">
        <f t="shared" si="8"/>
        <v>3194</v>
      </c>
      <c r="F64" s="50">
        <f t="shared" si="9"/>
        <v>1.597</v>
      </c>
      <c r="G64" s="49">
        <v>2</v>
      </c>
      <c r="H64" s="49">
        <f t="shared" si="10"/>
        <v>34</v>
      </c>
      <c r="I64" s="51">
        <f t="shared" si="7"/>
        <v>31</v>
      </c>
      <c r="J64" s="49">
        <v>4</v>
      </c>
      <c r="K64" s="49">
        <v>27</v>
      </c>
      <c r="L64" s="49">
        <v>34</v>
      </c>
      <c r="M64" s="49"/>
      <c r="N64" s="20"/>
      <c r="O64" s="20"/>
    </row>
    <row r="65" spans="2:15">
      <c r="B65" s="46">
        <v>25</v>
      </c>
      <c r="C65" s="52" t="s">
        <v>49</v>
      </c>
      <c r="D65" s="48">
        <v>23489</v>
      </c>
      <c r="E65" s="48">
        <f t="shared" si="8"/>
        <v>7489</v>
      </c>
      <c r="F65" s="50">
        <f t="shared" si="9"/>
        <v>3.7444999999999999</v>
      </c>
      <c r="G65" s="49">
        <v>4</v>
      </c>
      <c r="H65" s="49">
        <f t="shared" si="10"/>
        <v>36</v>
      </c>
      <c r="I65" s="51">
        <f t="shared" si="7"/>
        <v>32</v>
      </c>
      <c r="J65" s="49">
        <v>4</v>
      </c>
      <c r="K65" s="49">
        <v>28</v>
      </c>
      <c r="L65" s="49">
        <v>36</v>
      </c>
      <c r="M65" s="49"/>
      <c r="N65" s="20"/>
      <c r="O65" s="20"/>
    </row>
    <row r="66" spans="2:15">
      <c r="B66" s="46">
        <v>26</v>
      </c>
      <c r="C66" s="52" t="s">
        <v>50</v>
      </c>
      <c r="D66" s="48">
        <v>22260</v>
      </c>
      <c r="E66" s="48">
        <f t="shared" si="8"/>
        <v>6260</v>
      </c>
      <c r="F66" s="50">
        <f t="shared" si="9"/>
        <v>3.13</v>
      </c>
      <c r="G66" s="49">
        <v>3</v>
      </c>
      <c r="H66" s="49">
        <f t="shared" si="10"/>
        <v>35</v>
      </c>
      <c r="I66" s="51">
        <f t="shared" si="7"/>
        <v>32</v>
      </c>
      <c r="J66" s="49">
        <v>4</v>
      </c>
      <c r="K66" s="49">
        <v>28</v>
      </c>
      <c r="L66" s="49">
        <v>35</v>
      </c>
      <c r="M66" s="49"/>
      <c r="N66" s="20"/>
      <c r="O66" s="20"/>
    </row>
    <row r="67" spans="2:15">
      <c r="B67" s="46">
        <v>27</v>
      </c>
      <c r="C67" s="52" t="s">
        <v>51</v>
      </c>
      <c r="D67" s="48">
        <v>17908</v>
      </c>
      <c r="E67" s="48">
        <f t="shared" si="8"/>
        <v>1908</v>
      </c>
      <c r="F67" s="50">
        <f t="shared" si="9"/>
        <v>0.95399999999999996</v>
      </c>
      <c r="G67" s="49">
        <v>1</v>
      </c>
      <c r="H67" s="49">
        <f t="shared" si="10"/>
        <v>33</v>
      </c>
      <c r="I67" s="51">
        <f t="shared" si="7"/>
        <v>29</v>
      </c>
      <c r="J67" s="49">
        <v>3</v>
      </c>
      <c r="K67" s="49">
        <v>26</v>
      </c>
      <c r="L67" s="49">
        <v>33</v>
      </c>
      <c r="M67" s="49"/>
      <c r="N67" s="20"/>
      <c r="O67" s="20"/>
    </row>
    <row r="68" spans="2:15">
      <c r="B68" s="46">
        <v>28</v>
      </c>
      <c r="C68" s="52" t="s">
        <v>52</v>
      </c>
      <c r="D68" s="48">
        <v>31269</v>
      </c>
      <c r="E68" s="48">
        <f t="shared" si="8"/>
        <v>15269</v>
      </c>
      <c r="F68" s="50">
        <f t="shared" si="9"/>
        <v>7.6345000000000001</v>
      </c>
      <c r="G68" s="49">
        <v>8</v>
      </c>
      <c r="H68" s="49">
        <f t="shared" si="10"/>
        <v>40</v>
      </c>
      <c r="I68" s="51">
        <f t="shared" si="7"/>
        <v>32</v>
      </c>
      <c r="J68" s="49">
        <v>4</v>
      </c>
      <c r="K68" s="49">
        <v>28</v>
      </c>
      <c r="L68" s="49">
        <v>40</v>
      </c>
      <c r="M68" s="49">
        <v>1</v>
      </c>
      <c r="N68" s="20"/>
      <c r="O68" s="20"/>
    </row>
    <row r="69" spans="2:15">
      <c r="B69" s="46">
        <v>29</v>
      </c>
      <c r="C69" s="52" t="s">
        <v>53</v>
      </c>
      <c r="D69" s="48">
        <v>27130</v>
      </c>
      <c r="E69" s="48">
        <f t="shared" si="8"/>
        <v>11130</v>
      </c>
      <c r="F69" s="50">
        <f t="shared" si="9"/>
        <v>5.5650000000000004</v>
      </c>
      <c r="G69" s="49">
        <v>6</v>
      </c>
      <c r="H69" s="49">
        <f t="shared" si="10"/>
        <v>38</v>
      </c>
      <c r="I69" s="51">
        <f t="shared" si="7"/>
        <v>31</v>
      </c>
      <c r="J69" s="49">
        <v>4</v>
      </c>
      <c r="K69" s="49">
        <v>27</v>
      </c>
      <c r="L69" s="49">
        <v>38</v>
      </c>
      <c r="M69" s="49"/>
      <c r="N69" s="20"/>
      <c r="O69" s="20"/>
    </row>
    <row r="70" spans="2:15">
      <c r="B70" s="46">
        <v>30</v>
      </c>
      <c r="C70" s="52" t="s">
        <v>54</v>
      </c>
      <c r="D70" s="48">
        <v>19959</v>
      </c>
      <c r="E70" s="48">
        <f t="shared" si="8"/>
        <v>3959</v>
      </c>
      <c r="F70" s="50">
        <f t="shared" si="9"/>
        <v>1.9795</v>
      </c>
      <c r="G70" s="49">
        <v>2</v>
      </c>
      <c r="H70" s="49">
        <f t="shared" si="10"/>
        <v>34</v>
      </c>
      <c r="I70" s="51">
        <f t="shared" si="7"/>
        <v>32</v>
      </c>
      <c r="J70" s="49">
        <v>4</v>
      </c>
      <c r="K70" s="49">
        <v>28</v>
      </c>
      <c r="L70" s="49">
        <v>34</v>
      </c>
      <c r="M70" s="49"/>
      <c r="N70" s="20"/>
      <c r="O70" s="20"/>
    </row>
    <row r="71" spans="2:15">
      <c r="B71" s="46">
        <v>31</v>
      </c>
      <c r="C71" s="52" t="s">
        <v>55</v>
      </c>
      <c r="D71" s="48">
        <v>17388</v>
      </c>
      <c r="E71" s="48">
        <f t="shared" si="8"/>
        <v>1388</v>
      </c>
      <c r="F71" s="50">
        <f t="shared" si="9"/>
        <v>0.69399999999999995</v>
      </c>
      <c r="G71" s="49">
        <v>1</v>
      </c>
      <c r="H71" s="49">
        <f t="shared" si="10"/>
        <v>33</v>
      </c>
      <c r="I71" s="51">
        <f t="shared" si="7"/>
        <v>30</v>
      </c>
      <c r="J71" s="49">
        <v>3</v>
      </c>
      <c r="K71" s="49">
        <v>27</v>
      </c>
      <c r="L71" s="49">
        <v>33</v>
      </c>
      <c r="M71" s="49"/>
      <c r="N71" s="20"/>
      <c r="O71" s="20"/>
    </row>
    <row r="72" spans="2:15">
      <c r="B72" s="46">
        <v>32</v>
      </c>
      <c r="C72" s="52" t="s">
        <v>56</v>
      </c>
      <c r="D72" s="48">
        <v>16565</v>
      </c>
      <c r="E72" s="48">
        <f t="shared" si="8"/>
        <v>565</v>
      </c>
      <c r="F72" s="50">
        <f t="shared" si="9"/>
        <v>0.28249999999999997</v>
      </c>
      <c r="G72" s="49">
        <v>0</v>
      </c>
      <c r="H72" s="49">
        <f t="shared" si="10"/>
        <v>32</v>
      </c>
      <c r="I72" s="51">
        <f t="shared" si="7"/>
        <v>30</v>
      </c>
      <c r="J72" s="49">
        <v>4</v>
      </c>
      <c r="K72" s="49">
        <v>26</v>
      </c>
      <c r="L72" s="49">
        <v>32</v>
      </c>
      <c r="M72" s="49"/>
      <c r="N72" s="20"/>
      <c r="O72" s="20"/>
    </row>
    <row r="73" spans="2:15">
      <c r="B73" s="46">
        <v>33</v>
      </c>
      <c r="C73" s="52" t="s">
        <v>57</v>
      </c>
      <c r="D73" s="48">
        <v>42707</v>
      </c>
      <c r="E73" s="48">
        <f t="shared" si="8"/>
        <v>26707</v>
      </c>
      <c r="F73" s="50">
        <f t="shared" si="9"/>
        <v>13.3535</v>
      </c>
      <c r="G73" s="49">
        <v>13</v>
      </c>
      <c r="H73" s="49">
        <f t="shared" si="10"/>
        <v>45</v>
      </c>
      <c r="I73" s="51">
        <f t="shared" si="7"/>
        <v>42</v>
      </c>
      <c r="J73" s="49">
        <v>4</v>
      </c>
      <c r="K73" s="49">
        <v>38</v>
      </c>
      <c r="L73" s="49">
        <v>45</v>
      </c>
      <c r="M73" s="49"/>
      <c r="N73" s="20"/>
      <c r="O73" s="20"/>
    </row>
    <row r="74" spans="2:15">
      <c r="B74" s="46">
        <v>34</v>
      </c>
      <c r="C74" s="52" t="s">
        <v>58</v>
      </c>
      <c r="D74" s="48">
        <v>25235</v>
      </c>
      <c r="E74" s="48">
        <f t="shared" si="8"/>
        <v>9235</v>
      </c>
      <c r="F74" s="50">
        <f t="shared" si="9"/>
        <v>4.6174999999999997</v>
      </c>
      <c r="G74" s="49">
        <v>5</v>
      </c>
      <c r="H74" s="49">
        <f t="shared" si="10"/>
        <v>37</v>
      </c>
      <c r="I74" s="51">
        <f t="shared" si="7"/>
        <v>35</v>
      </c>
      <c r="J74" s="49">
        <v>4</v>
      </c>
      <c r="K74" s="49">
        <v>31</v>
      </c>
      <c r="L74" s="49">
        <v>37</v>
      </c>
      <c r="M74" s="49">
        <v>1</v>
      </c>
      <c r="N74" s="20"/>
      <c r="O74" s="20"/>
    </row>
    <row r="75" spans="2:15">
      <c r="B75" s="46">
        <v>35</v>
      </c>
      <c r="C75" s="52" t="s">
        <v>168</v>
      </c>
      <c r="D75" s="48">
        <v>30501</v>
      </c>
      <c r="E75" s="48">
        <f t="shared" si="8"/>
        <v>14501</v>
      </c>
      <c r="F75" s="50">
        <f t="shared" si="9"/>
        <v>7.2504999999999997</v>
      </c>
      <c r="G75" s="49">
        <v>7</v>
      </c>
      <c r="H75" s="49">
        <f t="shared" si="10"/>
        <v>39</v>
      </c>
      <c r="I75" s="51">
        <f t="shared" si="7"/>
        <v>38</v>
      </c>
      <c r="J75" s="49">
        <v>4</v>
      </c>
      <c r="K75" s="49">
        <v>34</v>
      </c>
      <c r="L75" s="49">
        <v>39</v>
      </c>
      <c r="M75" s="49">
        <v>2</v>
      </c>
      <c r="N75" s="20"/>
      <c r="O75" s="20"/>
    </row>
    <row r="76" spans="2:15">
      <c r="B76" s="46">
        <v>36</v>
      </c>
      <c r="C76" s="52" t="s">
        <v>61</v>
      </c>
      <c r="D76" s="48">
        <v>37759</v>
      </c>
      <c r="E76" s="48">
        <f t="shared" si="8"/>
        <v>21759</v>
      </c>
      <c r="F76" s="50">
        <f t="shared" si="9"/>
        <v>10.8795</v>
      </c>
      <c r="G76" s="49">
        <v>11</v>
      </c>
      <c r="H76" s="49">
        <f t="shared" si="10"/>
        <v>43</v>
      </c>
      <c r="I76" s="51">
        <f t="shared" si="7"/>
        <v>41</v>
      </c>
      <c r="J76" s="49">
        <v>4</v>
      </c>
      <c r="K76" s="49">
        <v>37</v>
      </c>
      <c r="L76" s="49">
        <v>43</v>
      </c>
      <c r="M76" s="49"/>
      <c r="N76" s="20"/>
      <c r="O76" s="20"/>
    </row>
    <row r="77" spans="2:15">
      <c r="B77" s="46">
        <v>37</v>
      </c>
      <c r="C77" s="52" t="s">
        <v>169</v>
      </c>
      <c r="D77" s="48">
        <v>25802</v>
      </c>
      <c r="E77" s="48">
        <f t="shared" si="8"/>
        <v>9802</v>
      </c>
      <c r="F77" s="50">
        <f t="shared" si="9"/>
        <v>4.9009999999999998</v>
      </c>
      <c r="G77" s="49">
        <v>5</v>
      </c>
      <c r="H77" s="49">
        <f t="shared" si="10"/>
        <v>37</v>
      </c>
      <c r="I77" s="51">
        <f t="shared" si="7"/>
        <v>35</v>
      </c>
      <c r="J77" s="49">
        <v>4</v>
      </c>
      <c r="K77" s="49">
        <v>31</v>
      </c>
      <c r="L77" s="49">
        <v>37</v>
      </c>
      <c r="M77" s="49">
        <v>1</v>
      </c>
      <c r="N77" s="20"/>
      <c r="O77" s="20"/>
    </row>
    <row r="78" spans="2:15">
      <c r="B78" s="46">
        <v>38</v>
      </c>
      <c r="C78" s="52" t="s">
        <v>62</v>
      </c>
      <c r="D78" s="48">
        <v>30698</v>
      </c>
      <c r="E78" s="48">
        <f t="shared" si="8"/>
        <v>14698</v>
      </c>
      <c r="F78" s="50">
        <f t="shared" si="9"/>
        <v>7.3490000000000002</v>
      </c>
      <c r="G78" s="49">
        <v>7</v>
      </c>
      <c r="H78" s="49">
        <f t="shared" si="10"/>
        <v>39</v>
      </c>
      <c r="I78" s="51">
        <f t="shared" si="7"/>
        <v>37</v>
      </c>
      <c r="J78" s="49">
        <v>4</v>
      </c>
      <c r="K78" s="49">
        <v>33</v>
      </c>
      <c r="L78" s="49">
        <v>39</v>
      </c>
      <c r="M78" s="49"/>
      <c r="N78" s="20"/>
      <c r="O78" s="20"/>
    </row>
    <row r="79" spans="2:15">
      <c r="B79" s="46">
        <v>39</v>
      </c>
      <c r="C79" s="52" t="s">
        <v>63</v>
      </c>
      <c r="D79" s="48">
        <v>51820</v>
      </c>
      <c r="E79" s="48">
        <f t="shared" si="8"/>
        <v>35820</v>
      </c>
      <c r="F79" s="50">
        <f t="shared" si="9"/>
        <v>17.91</v>
      </c>
      <c r="G79" s="49">
        <v>18</v>
      </c>
      <c r="H79" s="49">
        <f t="shared" si="10"/>
        <v>50</v>
      </c>
      <c r="I79" s="51">
        <f t="shared" si="7"/>
        <v>39</v>
      </c>
      <c r="J79" s="49">
        <v>4</v>
      </c>
      <c r="K79" s="49">
        <v>35</v>
      </c>
      <c r="L79" s="49">
        <v>50</v>
      </c>
      <c r="M79" s="49"/>
      <c r="N79" s="20"/>
      <c r="O79" s="20"/>
    </row>
    <row r="80" spans="2:15">
      <c r="B80" s="46">
        <v>40</v>
      </c>
      <c r="C80" s="52" t="s">
        <v>65</v>
      </c>
      <c r="D80" s="48">
        <v>22374</v>
      </c>
      <c r="E80" s="48">
        <f t="shared" si="8"/>
        <v>6374</v>
      </c>
      <c r="F80" s="50">
        <f t="shared" si="9"/>
        <v>3.1869999999999998</v>
      </c>
      <c r="G80" s="49">
        <v>3</v>
      </c>
      <c r="H80" s="49">
        <f t="shared" si="10"/>
        <v>35</v>
      </c>
      <c r="I80" s="51">
        <f t="shared" si="7"/>
        <v>35</v>
      </c>
      <c r="J80" s="49">
        <v>4</v>
      </c>
      <c r="K80" s="49">
        <v>31</v>
      </c>
      <c r="L80" s="49">
        <v>35</v>
      </c>
      <c r="M80" s="49"/>
      <c r="N80" s="20"/>
      <c r="O80" s="20"/>
    </row>
    <row r="81" spans="2:15">
      <c r="B81" s="46">
        <v>41</v>
      </c>
      <c r="C81" s="52" t="s">
        <v>66</v>
      </c>
      <c r="D81" s="48">
        <v>35570</v>
      </c>
      <c r="E81" s="48">
        <f t="shared" si="8"/>
        <v>19570</v>
      </c>
      <c r="F81" s="50">
        <f t="shared" si="9"/>
        <v>9.7850000000000001</v>
      </c>
      <c r="G81" s="49">
        <v>10</v>
      </c>
      <c r="H81" s="49">
        <f t="shared" si="10"/>
        <v>42</v>
      </c>
      <c r="I81" s="51">
        <f t="shared" si="7"/>
        <v>36</v>
      </c>
      <c r="J81" s="49">
        <v>4</v>
      </c>
      <c r="K81" s="49">
        <v>32</v>
      </c>
      <c r="L81" s="49">
        <v>42</v>
      </c>
      <c r="M81" s="49">
        <v>1</v>
      </c>
      <c r="N81" s="20"/>
      <c r="O81" s="20"/>
    </row>
    <row r="82" spans="2:15">
      <c r="B82" s="46">
        <v>42</v>
      </c>
      <c r="C82" s="52" t="s">
        <v>67</v>
      </c>
      <c r="D82" s="48">
        <v>24482</v>
      </c>
      <c r="E82" s="48">
        <f t="shared" si="8"/>
        <v>8482</v>
      </c>
      <c r="F82" s="50">
        <f t="shared" si="9"/>
        <v>4.2409999999999997</v>
      </c>
      <c r="G82" s="49">
        <v>4</v>
      </c>
      <c r="H82" s="49">
        <f t="shared" si="10"/>
        <v>36</v>
      </c>
      <c r="I82" s="51">
        <f t="shared" si="7"/>
        <v>32</v>
      </c>
      <c r="J82" s="49">
        <v>4</v>
      </c>
      <c r="K82" s="49">
        <v>28</v>
      </c>
      <c r="L82" s="49">
        <v>36</v>
      </c>
      <c r="M82" s="49"/>
      <c r="N82" s="20"/>
      <c r="O82" s="20"/>
    </row>
    <row r="83" spans="2:15">
      <c r="B83" s="46">
        <v>43</v>
      </c>
      <c r="C83" s="52" t="s">
        <v>68</v>
      </c>
      <c r="D83" s="48">
        <v>25000</v>
      </c>
      <c r="E83" s="48">
        <f t="shared" si="8"/>
        <v>9000</v>
      </c>
      <c r="F83" s="50">
        <f t="shared" si="9"/>
        <v>4.5</v>
      </c>
      <c r="G83" s="49">
        <v>5</v>
      </c>
      <c r="H83" s="49">
        <f t="shared" si="10"/>
        <v>37</v>
      </c>
      <c r="I83" s="51">
        <f t="shared" si="7"/>
        <v>35</v>
      </c>
      <c r="J83" s="49">
        <v>4</v>
      </c>
      <c r="K83" s="49">
        <v>31</v>
      </c>
      <c r="L83" s="49">
        <v>37</v>
      </c>
      <c r="M83" s="49"/>
      <c r="N83" s="20"/>
      <c r="O83" s="20"/>
    </row>
    <row r="84" spans="2:15">
      <c r="B84" s="46">
        <v>44</v>
      </c>
      <c r="C84" s="52" t="s">
        <v>69</v>
      </c>
      <c r="D84" s="48">
        <v>27967</v>
      </c>
      <c r="E84" s="48">
        <f t="shared" si="8"/>
        <v>11967</v>
      </c>
      <c r="F84" s="50">
        <f t="shared" si="9"/>
        <v>5.9835000000000003</v>
      </c>
      <c r="G84" s="49">
        <v>6</v>
      </c>
      <c r="H84" s="49">
        <f t="shared" si="10"/>
        <v>38</v>
      </c>
      <c r="I84" s="51">
        <f t="shared" si="7"/>
        <v>36</v>
      </c>
      <c r="J84" s="49">
        <v>4</v>
      </c>
      <c r="K84" s="49">
        <v>32</v>
      </c>
      <c r="L84" s="49">
        <v>38</v>
      </c>
      <c r="M84" s="49"/>
      <c r="N84" s="20"/>
      <c r="O84" s="20"/>
    </row>
    <row r="85" spans="2:15">
      <c r="B85" s="46">
        <v>45</v>
      </c>
      <c r="C85" s="52" t="s">
        <v>70</v>
      </c>
      <c r="D85" s="48">
        <v>42522</v>
      </c>
      <c r="E85" s="48">
        <f t="shared" si="8"/>
        <v>26522</v>
      </c>
      <c r="F85" s="50">
        <f t="shared" si="9"/>
        <v>13.260999999999999</v>
      </c>
      <c r="G85" s="49">
        <v>13</v>
      </c>
      <c r="H85" s="49">
        <f t="shared" si="10"/>
        <v>45</v>
      </c>
      <c r="I85" s="51">
        <f t="shared" si="7"/>
        <v>39</v>
      </c>
      <c r="J85" s="49">
        <v>4</v>
      </c>
      <c r="K85" s="49">
        <v>35</v>
      </c>
      <c r="L85" s="49">
        <v>45</v>
      </c>
      <c r="M85" s="49"/>
      <c r="N85" s="20"/>
      <c r="O85" s="20"/>
    </row>
    <row r="86" spans="2:15">
      <c r="B86" s="46">
        <v>46</v>
      </c>
      <c r="C86" s="52" t="s">
        <v>71</v>
      </c>
      <c r="D86" s="48">
        <v>23123</v>
      </c>
      <c r="E86" s="48">
        <f t="shared" si="8"/>
        <v>7123</v>
      </c>
      <c r="F86" s="50">
        <f t="shared" si="9"/>
        <v>3.5615000000000001</v>
      </c>
      <c r="G86" s="49">
        <v>4</v>
      </c>
      <c r="H86" s="49">
        <f t="shared" si="10"/>
        <v>36</v>
      </c>
      <c r="I86" s="51">
        <f t="shared" si="7"/>
        <v>33</v>
      </c>
      <c r="J86" s="49">
        <v>4</v>
      </c>
      <c r="K86" s="49">
        <v>29</v>
      </c>
      <c r="L86" s="49">
        <v>36</v>
      </c>
      <c r="M86" s="49"/>
      <c r="N86" s="20"/>
      <c r="O86" s="20"/>
    </row>
    <row r="87" spans="2:15">
      <c r="B87" s="46">
        <v>47</v>
      </c>
      <c r="C87" s="52" t="s">
        <v>72</v>
      </c>
      <c r="D87" s="48">
        <v>49134</v>
      </c>
      <c r="E87" s="48">
        <f t="shared" si="8"/>
        <v>33134</v>
      </c>
      <c r="F87" s="50">
        <f t="shared" si="9"/>
        <v>16.567</v>
      </c>
      <c r="G87" s="49">
        <v>17</v>
      </c>
      <c r="H87" s="49">
        <f t="shared" si="10"/>
        <v>49</v>
      </c>
      <c r="I87" s="51">
        <f t="shared" si="7"/>
        <v>40</v>
      </c>
      <c r="J87" s="49">
        <v>4</v>
      </c>
      <c r="K87" s="49">
        <v>36</v>
      </c>
      <c r="L87" s="49">
        <v>49</v>
      </c>
      <c r="M87" s="49">
        <v>2</v>
      </c>
      <c r="N87" s="20"/>
      <c r="O87" s="20"/>
    </row>
    <row r="88" spans="2:15">
      <c r="B88" s="46">
        <v>48</v>
      </c>
      <c r="C88" s="52" t="s">
        <v>73</v>
      </c>
      <c r="D88" s="48">
        <v>40641</v>
      </c>
      <c r="E88" s="48">
        <f t="shared" si="8"/>
        <v>24641</v>
      </c>
      <c r="F88" s="50">
        <f t="shared" si="9"/>
        <v>12.320499999999999</v>
      </c>
      <c r="G88" s="49">
        <v>12</v>
      </c>
      <c r="H88" s="49">
        <f t="shared" si="10"/>
        <v>44</v>
      </c>
      <c r="I88" s="51">
        <f t="shared" si="7"/>
        <v>37</v>
      </c>
      <c r="J88" s="49">
        <v>4</v>
      </c>
      <c r="K88" s="49">
        <v>33</v>
      </c>
      <c r="L88" s="49">
        <v>44</v>
      </c>
      <c r="M88" s="49"/>
      <c r="N88" s="20"/>
      <c r="O88" s="20"/>
    </row>
    <row r="89" spans="2:15">
      <c r="B89" s="46">
        <v>49</v>
      </c>
      <c r="C89" s="52" t="s">
        <v>74</v>
      </c>
      <c r="D89" s="48">
        <v>23495</v>
      </c>
      <c r="E89" s="48">
        <f t="shared" si="8"/>
        <v>7495</v>
      </c>
      <c r="F89" s="50">
        <f t="shared" si="9"/>
        <v>3.7475000000000001</v>
      </c>
      <c r="G89" s="49">
        <v>4</v>
      </c>
      <c r="H89" s="49">
        <f t="shared" si="10"/>
        <v>36</v>
      </c>
      <c r="I89" s="51">
        <f t="shared" si="7"/>
        <v>34</v>
      </c>
      <c r="J89" s="49">
        <v>4</v>
      </c>
      <c r="K89" s="49">
        <v>30</v>
      </c>
      <c r="L89" s="49">
        <v>36</v>
      </c>
      <c r="M89" s="49"/>
      <c r="N89" s="20"/>
      <c r="O89" s="20"/>
    </row>
    <row r="90" spans="2:15">
      <c r="B90" s="46">
        <v>50</v>
      </c>
      <c r="C90" s="52" t="s">
        <v>75</v>
      </c>
      <c r="D90" s="48">
        <v>25296</v>
      </c>
      <c r="E90" s="48">
        <f t="shared" si="8"/>
        <v>9296</v>
      </c>
      <c r="F90" s="50">
        <f t="shared" si="9"/>
        <v>4.6479999999999997</v>
      </c>
      <c r="G90" s="49">
        <v>5</v>
      </c>
      <c r="H90" s="49">
        <f t="shared" si="10"/>
        <v>37</v>
      </c>
      <c r="I90" s="51">
        <f t="shared" si="7"/>
        <v>33</v>
      </c>
      <c r="J90" s="49">
        <v>4</v>
      </c>
      <c r="K90" s="49">
        <v>29</v>
      </c>
      <c r="L90" s="49">
        <v>37</v>
      </c>
      <c r="M90" s="49"/>
      <c r="N90" s="20"/>
      <c r="O90" s="20"/>
    </row>
    <row r="91" spans="2:15">
      <c r="B91" s="46">
        <v>51</v>
      </c>
      <c r="C91" s="52" t="s">
        <v>76</v>
      </c>
      <c r="D91" s="48">
        <v>25263</v>
      </c>
      <c r="E91" s="48">
        <f t="shared" si="8"/>
        <v>9263</v>
      </c>
      <c r="F91" s="50">
        <f t="shared" si="9"/>
        <v>4.6315</v>
      </c>
      <c r="G91" s="49">
        <v>5</v>
      </c>
      <c r="H91" s="49">
        <f t="shared" si="10"/>
        <v>37</v>
      </c>
      <c r="I91" s="51">
        <f t="shared" si="7"/>
        <v>32</v>
      </c>
      <c r="J91" s="49">
        <v>4</v>
      </c>
      <c r="K91" s="49">
        <v>28</v>
      </c>
      <c r="L91" s="49">
        <v>37</v>
      </c>
      <c r="M91" s="49"/>
      <c r="N91" s="20"/>
      <c r="O91" s="20"/>
    </row>
    <row r="92" spans="2:15">
      <c r="B92" s="46">
        <v>52</v>
      </c>
      <c r="C92" s="52" t="s">
        <v>77</v>
      </c>
      <c r="D92" s="48">
        <v>23729</v>
      </c>
      <c r="E92" s="48">
        <f t="shared" si="8"/>
        <v>7729</v>
      </c>
      <c r="F92" s="50">
        <f t="shared" si="9"/>
        <v>3.8645</v>
      </c>
      <c r="G92" s="49">
        <v>4</v>
      </c>
      <c r="H92" s="49">
        <f t="shared" si="10"/>
        <v>36</v>
      </c>
      <c r="I92" s="51">
        <f t="shared" si="7"/>
        <v>32</v>
      </c>
      <c r="J92" s="49">
        <v>4</v>
      </c>
      <c r="K92" s="49">
        <v>28</v>
      </c>
      <c r="L92" s="49">
        <v>36</v>
      </c>
      <c r="M92" s="49"/>
      <c r="N92" s="20"/>
      <c r="O92" s="20"/>
    </row>
    <row r="93" spans="2:15">
      <c r="B93" s="46">
        <v>53</v>
      </c>
      <c r="C93" s="52" t="s">
        <v>78</v>
      </c>
      <c r="D93" s="48">
        <v>25167</v>
      </c>
      <c r="E93" s="48">
        <f t="shared" si="8"/>
        <v>9167</v>
      </c>
      <c r="F93" s="50">
        <f t="shared" si="9"/>
        <v>4.5834999999999999</v>
      </c>
      <c r="G93" s="49">
        <v>5</v>
      </c>
      <c r="H93" s="49">
        <f t="shared" si="10"/>
        <v>37</v>
      </c>
      <c r="I93" s="51">
        <f t="shared" si="7"/>
        <v>31</v>
      </c>
      <c r="J93" s="49">
        <v>4</v>
      </c>
      <c r="K93" s="49">
        <v>27</v>
      </c>
      <c r="L93" s="49">
        <v>37</v>
      </c>
      <c r="M93" s="49"/>
      <c r="N93" s="20"/>
      <c r="O93" s="20"/>
    </row>
    <row r="94" spans="2:15">
      <c r="B94" s="46">
        <v>54</v>
      </c>
      <c r="C94" s="52" t="s">
        <v>79</v>
      </c>
      <c r="D94" s="48">
        <v>30738</v>
      </c>
      <c r="E94" s="48">
        <f t="shared" si="8"/>
        <v>14738</v>
      </c>
      <c r="F94" s="50">
        <f t="shared" si="9"/>
        <v>7.3689999999999998</v>
      </c>
      <c r="G94" s="49">
        <v>7</v>
      </c>
      <c r="H94" s="49">
        <f t="shared" si="10"/>
        <v>39</v>
      </c>
      <c r="I94" s="51">
        <f t="shared" si="7"/>
        <v>32</v>
      </c>
      <c r="J94" s="49">
        <v>4</v>
      </c>
      <c r="K94" s="49">
        <v>28</v>
      </c>
      <c r="L94" s="49">
        <v>39</v>
      </c>
      <c r="M94" s="49"/>
      <c r="N94" s="20"/>
      <c r="O94" s="20"/>
    </row>
    <row r="95" spans="2:15">
      <c r="B95" s="46">
        <v>55</v>
      </c>
      <c r="C95" s="52" t="s">
        <v>80</v>
      </c>
      <c r="D95" s="48">
        <v>26172</v>
      </c>
      <c r="E95" s="48">
        <f t="shared" si="8"/>
        <v>10172</v>
      </c>
      <c r="F95" s="50">
        <f t="shared" si="9"/>
        <v>5.0860000000000003</v>
      </c>
      <c r="G95" s="49">
        <v>5</v>
      </c>
      <c r="H95" s="49">
        <f t="shared" si="10"/>
        <v>37</v>
      </c>
      <c r="I95" s="51">
        <f t="shared" si="7"/>
        <v>32</v>
      </c>
      <c r="J95" s="49">
        <v>4</v>
      </c>
      <c r="K95" s="49">
        <v>28</v>
      </c>
      <c r="L95" s="49">
        <v>37</v>
      </c>
      <c r="M95" s="49"/>
      <c r="N95" s="20"/>
      <c r="O95" s="20"/>
    </row>
    <row r="96" spans="2:15">
      <c r="B96" s="46">
        <v>56</v>
      </c>
      <c r="C96" s="52" t="s">
        <v>82</v>
      </c>
      <c r="D96" s="48">
        <v>32805</v>
      </c>
      <c r="E96" s="48">
        <f t="shared" si="8"/>
        <v>16805</v>
      </c>
      <c r="F96" s="50">
        <f t="shared" si="9"/>
        <v>8.4024999999999999</v>
      </c>
      <c r="G96" s="49">
        <v>8</v>
      </c>
      <c r="H96" s="49">
        <f t="shared" si="10"/>
        <v>40</v>
      </c>
      <c r="I96" s="51">
        <f t="shared" si="7"/>
        <v>33</v>
      </c>
      <c r="J96" s="49">
        <v>4</v>
      </c>
      <c r="K96" s="49">
        <v>29</v>
      </c>
      <c r="L96" s="49">
        <v>40</v>
      </c>
      <c r="M96" s="49">
        <v>1</v>
      </c>
      <c r="N96" s="20"/>
      <c r="O96" s="20"/>
    </row>
    <row r="97" spans="2:15">
      <c r="B97" s="46">
        <v>57</v>
      </c>
      <c r="C97" s="52" t="s">
        <v>83</v>
      </c>
      <c r="D97" s="48">
        <v>23534</v>
      </c>
      <c r="E97" s="48">
        <f t="shared" si="8"/>
        <v>7534</v>
      </c>
      <c r="F97" s="50">
        <f t="shared" si="9"/>
        <v>3.7669999999999999</v>
      </c>
      <c r="G97" s="49">
        <v>4</v>
      </c>
      <c r="H97" s="49">
        <f t="shared" si="10"/>
        <v>36</v>
      </c>
      <c r="I97" s="51">
        <f t="shared" si="7"/>
        <v>31</v>
      </c>
      <c r="J97" s="49">
        <v>4</v>
      </c>
      <c r="K97" s="49">
        <v>27</v>
      </c>
      <c r="L97" s="49">
        <v>36</v>
      </c>
      <c r="M97" s="49"/>
      <c r="N97" s="20"/>
      <c r="O97" s="20"/>
    </row>
    <row r="98" spans="2:15">
      <c r="B98" s="46">
        <v>58</v>
      </c>
      <c r="C98" s="52" t="s">
        <v>84</v>
      </c>
      <c r="D98" s="48">
        <v>24579</v>
      </c>
      <c r="E98" s="48">
        <f t="shared" si="8"/>
        <v>8579</v>
      </c>
      <c r="F98" s="50">
        <f t="shared" si="9"/>
        <v>4.2895000000000003</v>
      </c>
      <c r="G98" s="49">
        <v>4</v>
      </c>
      <c r="H98" s="49">
        <f t="shared" si="10"/>
        <v>36</v>
      </c>
      <c r="I98" s="51">
        <f t="shared" ref="I98:I114" si="11">J98+K98</f>
        <v>33</v>
      </c>
      <c r="J98" s="49">
        <v>4</v>
      </c>
      <c r="K98" s="49">
        <v>29</v>
      </c>
      <c r="L98" s="49">
        <v>36</v>
      </c>
      <c r="M98" s="49"/>
      <c r="N98" s="20"/>
      <c r="O98" s="20"/>
    </row>
    <row r="99" spans="2:15">
      <c r="B99" s="46">
        <v>59</v>
      </c>
      <c r="C99" s="52" t="s">
        <v>85</v>
      </c>
      <c r="D99" s="48">
        <v>29648</v>
      </c>
      <c r="E99" s="48">
        <f t="shared" ref="E99:E114" si="12">D99-16000</f>
        <v>13648</v>
      </c>
      <c r="F99" s="50">
        <f t="shared" ref="F99:F114" si="13">E99/2000</f>
        <v>6.8239999999999998</v>
      </c>
      <c r="G99" s="49">
        <v>7</v>
      </c>
      <c r="H99" s="49">
        <f t="shared" ref="H99:H114" si="14">32+G99</f>
        <v>39</v>
      </c>
      <c r="I99" s="51">
        <f t="shared" si="11"/>
        <v>33</v>
      </c>
      <c r="J99" s="49">
        <v>4</v>
      </c>
      <c r="K99" s="49">
        <v>29</v>
      </c>
      <c r="L99" s="49">
        <v>39</v>
      </c>
      <c r="M99" s="49"/>
      <c r="N99" s="20"/>
      <c r="O99" s="20"/>
    </row>
    <row r="100" spans="2:15">
      <c r="B100" s="46">
        <v>60</v>
      </c>
      <c r="C100" s="52" t="s">
        <v>86</v>
      </c>
      <c r="D100" s="48">
        <v>40167</v>
      </c>
      <c r="E100" s="48">
        <f t="shared" si="12"/>
        <v>24167</v>
      </c>
      <c r="F100" s="50">
        <f t="shared" si="13"/>
        <v>12.083500000000001</v>
      </c>
      <c r="G100" s="49">
        <v>12</v>
      </c>
      <c r="H100" s="49">
        <f t="shared" si="14"/>
        <v>44</v>
      </c>
      <c r="I100" s="51">
        <f t="shared" si="11"/>
        <v>32</v>
      </c>
      <c r="J100" s="49">
        <v>4</v>
      </c>
      <c r="K100" s="49">
        <v>28</v>
      </c>
      <c r="L100" s="49">
        <v>44</v>
      </c>
      <c r="M100" s="49"/>
      <c r="N100" s="20"/>
      <c r="O100" s="20"/>
    </row>
    <row r="101" spans="2:15">
      <c r="B101" s="46">
        <v>61</v>
      </c>
      <c r="C101" s="52" t="s">
        <v>87</v>
      </c>
      <c r="D101" s="48">
        <v>31109</v>
      </c>
      <c r="E101" s="48">
        <f t="shared" si="12"/>
        <v>15109</v>
      </c>
      <c r="F101" s="50">
        <f t="shared" si="13"/>
        <v>7.5545</v>
      </c>
      <c r="G101" s="49">
        <v>8</v>
      </c>
      <c r="H101" s="49">
        <f t="shared" si="14"/>
        <v>40</v>
      </c>
      <c r="I101" s="51">
        <f t="shared" si="11"/>
        <v>31</v>
      </c>
      <c r="J101" s="49">
        <v>4</v>
      </c>
      <c r="K101" s="49">
        <v>27</v>
      </c>
      <c r="L101" s="49">
        <v>40</v>
      </c>
      <c r="M101" s="49"/>
      <c r="N101" s="20"/>
      <c r="O101" s="20"/>
    </row>
    <row r="102" spans="2:15">
      <c r="B102" s="46">
        <v>62</v>
      </c>
      <c r="C102" s="52" t="s">
        <v>88</v>
      </c>
      <c r="D102" s="48">
        <v>48593</v>
      </c>
      <c r="E102" s="48">
        <f t="shared" si="12"/>
        <v>32593</v>
      </c>
      <c r="F102" s="50">
        <f t="shared" si="13"/>
        <v>16.296500000000002</v>
      </c>
      <c r="G102" s="49">
        <v>16</v>
      </c>
      <c r="H102" s="49">
        <f t="shared" si="14"/>
        <v>48</v>
      </c>
      <c r="I102" s="51">
        <f t="shared" si="11"/>
        <v>39</v>
      </c>
      <c r="J102" s="49">
        <v>4</v>
      </c>
      <c r="K102" s="49">
        <v>35</v>
      </c>
      <c r="L102" s="49">
        <v>48</v>
      </c>
      <c r="M102" s="49">
        <v>1</v>
      </c>
      <c r="N102" s="20"/>
      <c r="O102" s="20"/>
    </row>
    <row r="103" spans="2:15">
      <c r="B103" s="46">
        <v>63</v>
      </c>
      <c r="C103" s="52" t="s">
        <v>89</v>
      </c>
      <c r="D103" s="48">
        <v>47950</v>
      </c>
      <c r="E103" s="48">
        <f t="shared" si="12"/>
        <v>31950</v>
      </c>
      <c r="F103" s="50">
        <f t="shared" si="13"/>
        <v>15.975</v>
      </c>
      <c r="G103" s="49">
        <v>16</v>
      </c>
      <c r="H103" s="49">
        <f t="shared" si="14"/>
        <v>48</v>
      </c>
      <c r="I103" s="51">
        <f t="shared" si="11"/>
        <v>33</v>
      </c>
      <c r="J103" s="49">
        <v>4</v>
      </c>
      <c r="K103" s="49">
        <v>29</v>
      </c>
      <c r="L103" s="49">
        <v>48</v>
      </c>
      <c r="M103" s="49">
        <v>1</v>
      </c>
      <c r="N103" s="20"/>
      <c r="O103" s="20"/>
    </row>
    <row r="104" spans="2:15">
      <c r="B104" s="46">
        <v>64</v>
      </c>
      <c r="C104" s="52" t="s">
        <v>90</v>
      </c>
      <c r="D104" s="48">
        <v>25505</v>
      </c>
      <c r="E104" s="48">
        <f t="shared" si="12"/>
        <v>9505</v>
      </c>
      <c r="F104" s="50">
        <f t="shared" si="13"/>
        <v>4.7525000000000004</v>
      </c>
      <c r="G104" s="49">
        <v>5</v>
      </c>
      <c r="H104" s="49">
        <f t="shared" si="14"/>
        <v>37</v>
      </c>
      <c r="I104" s="51">
        <f t="shared" si="11"/>
        <v>30</v>
      </c>
      <c r="J104" s="49">
        <v>4</v>
      </c>
      <c r="K104" s="49">
        <v>26</v>
      </c>
      <c r="L104" s="49">
        <v>37</v>
      </c>
      <c r="M104" s="49"/>
      <c r="N104" s="20"/>
      <c r="O104" s="20"/>
    </row>
    <row r="105" spans="2:15">
      <c r="B105" s="46">
        <v>65</v>
      </c>
      <c r="C105" s="52" t="s">
        <v>91</v>
      </c>
      <c r="D105" s="48">
        <v>18832</v>
      </c>
      <c r="E105" s="48">
        <f t="shared" si="12"/>
        <v>2832</v>
      </c>
      <c r="F105" s="50">
        <f t="shared" si="13"/>
        <v>1.4159999999999999</v>
      </c>
      <c r="G105" s="49">
        <v>1</v>
      </c>
      <c r="H105" s="49">
        <f t="shared" si="14"/>
        <v>33</v>
      </c>
      <c r="I105" s="51">
        <f t="shared" si="11"/>
        <v>29</v>
      </c>
      <c r="J105" s="49">
        <v>4</v>
      </c>
      <c r="K105" s="49">
        <v>25</v>
      </c>
      <c r="L105" s="49">
        <v>33</v>
      </c>
      <c r="M105" s="49"/>
      <c r="N105" s="20"/>
      <c r="O105" s="20"/>
    </row>
    <row r="106" spans="2:15">
      <c r="B106" s="46">
        <v>66</v>
      </c>
      <c r="C106" s="52" t="s">
        <v>92</v>
      </c>
      <c r="D106" s="48">
        <v>27127</v>
      </c>
      <c r="E106" s="48">
        <f t="shared" si="12"/>
        <v>11127</v>
      </c>
      <c r="F106" s="50">
        <f t="shared" si="13"/>
        <v>5.5635000000000003</v>
      </c>
      <c r="G106" s="49">
        <v>6</v>
      </c>
      <c r="H106" s="49">
        <f t="shared" si="14"/>
        <v>38</v>
      </c>
      <c r="I106" s="51">
        <f t="shared" si="11"/>
        <v>32</v>
      </c>
      <c r="J106" s="49">
        <v>4</v>
      </c>
      <c r="K106" s="49">
        <v>28</v>
      </c>
      <c r="L106" s="49">
        <v>38</v>
      </c>
      <c r="M106" s="49"/>
      <c r="N106" s="20"/>
      <c r="O106" s="20"/>
    </row>
    <row r="107" spans="2:15">
      <c r="B107" s="46">
        <v>67</v>
      </c>
      <c r="C107" s="52" t="s">
        <v>93</v>
      </c>
      <c r="D107" s="48">
        <v>24517</v>
      </c>
      <c r="E107" s="48">
        <f t="shared" si="12"/>
        <v>8517</v>
      </c>
      <c r="F107" s="50">
        <f t="shared" si="13"/>
        <v>4.2584999999999997</v>
      </c>
      <c r="G107" s="49">
        <v>4</v>
      </c>
      <c r="H107" s="49">
        <f t="shared" si="14"/>
        <v>36</v>
      </c>
      <c r="I107" s="51">
        <f t="shared" si="11"/>
        <v>32</v>
      </c>
      <c r="J107" s="49">
        <v>4</v>
      </c>
      <c r="K107" s="49">
        <v>28</v>
      </c>
      <c r="L107" s="49">
        <v>36</v>
      </c>
      <c r="M107" s="49"/>
      <c r="N107" s="20"/>
      <c r="O107" s="20"/>
    </row>
    <row r="108" spans="2:15">
      <c r="B108" s="46">
        <v>68</v>
      </c>
      <c r="C108" s="52" t="s">
        <v>94</v>
      </c>
      <c r="D108" s="48">
        <v>22133</v>
      </c>
      <c r="E108" s="48">
        <f t="shared" si="12"/>
        <v>6133</v>
      </c>
      <c r="F108" s="50">
        <f t="shared" si="13"/>
        <v>3.0665</v>
      </c>
      <c r="G108" s="49">
        <v>3</v>
      </c>
      <c r="H108" s="49">
        <f t="shared" si="14"/>
        <v>35</v>
      </c>
      <c r="I108" s="51">
        <f t="shared" si="11"/>
        <v>28</v>
      </c>
      <c r="J108" s="49">
        <v>4</v>
      </c>
      <c r="K108" s="49">
        <v>24</v>
      </c>
      <c r="L108" s="49">
        <v>35</v>
      </c>
      <c r="M108" s="49"/>
      <c r="N108" s="20"/>
      <c r="O108" s="20"/>
    </row>
    <row r="109" spans="2:15">
      <c r="B109" s="46">
        <v>69</v>
      </c>
      <c r="C109" s="52" t="s">
        <v>95</v>
      </c>
      <c r="D109" s="48">
        <v>23172</v>
      </c>
      <c r="E109" s="48">
        <f t="shared" si="12"/>
        <v>7172</v>
      </c>
      <c r="F109" s="50">
        <f t="shared" si="13"/>
        <v>3.5859999999999999</v>
      </c>
      <c r="G109" s="49">
        <v>4</v>
      </c>
      <c r="H109" s="49">
        <f t="shared" si="14"/>
        <v>36</v>
      </c>
      <c r="I109" s="51">
        <f t="shared" si="11"/>
        <v>27</v>
      </c>
      <c r="J109" s="49">
        <v>4</v>
      </c>
      <c r="K109" s="49">
        <v>23</v>
      </c>
      <c r="L109" s="49">
        <v>36</v>
      </c>
      <c r="M109" s="49">
        <v>1</v>
      </c>
      <c r="N109" s="20"/>
      <c r="O109" s="20"/>
    </row>
    <row r="110" spans="2:15">
      <c r="B110" s="46">
        <v>70</v>
      </c>
      <c r="C110" s="52" t="s">
        <v>96</v>
      </c>
      <c r="D110" s="48">
        <v>19268</v>
      </c>
      <c r="E110" s="48">
        <f t="shared" si="12"/>
        <v>3268</v>
      </c>
      <c r="F110" s="50">
        <f t="shared" si="13"/>
        <v>1.6339999999999999</v>
      </c>
      <c r="G110" s="49">
        <v>2</v>
      </c>
      <c r="H110" s="49">
        <f t="shared" si="14"/>
        <v>34</v>
      </c>
      <c r="I110" s="51">
        <f t="shared" si="11"/>
        <v>31</v>
      </c>
      <c r="J110" s="49">
        <v>4</v>
      </c>
      <c r="K110" s="49">
        <v>27</v>
      </c>
      <c r="L110" s="49">
        <v>34</v>
      </c>
      <c r="M110" s="49"/>
      <c r="N110" s="20"/>
      <c r="O110" s="20"/>
    </row>
    <row r="111" spans="2:15">
      <c r="B111" s="46">
        <v>71</v>
      </c>
      <c r="C111" s="52" t="s">
        <v>97</v>
      </c>
      <c r="D111" s="48">
        <v>19144</v>
      </c>
      <c r="E111" s="48">
        <f t="shared" si="12"/>
        <v>3144</v>
      </c>
      <c r="F111" s="50">
        <f t="shared" si="13"/>
        <v>1.5720000000000001</v>
      </c>
      <c r="G111" s="49">
        <v>2</v>
      </c>
      <c r="H111" s="49">
        <f t="shared" si="14"/>
        <v>34</v>
      </c>
      <c r="I111" s="51">
        <f t="shared" si="11"/>
        <v>30</v>
      </c>
      <c r="J111" s="49">
        <v>4</v>
      </c>
      <c r="K111" s="49">
        <v>26</v>
      </c>
      <c r="L111" s="49">
        <v>34</v>
      </c>
      <c r="M111" s="49">
        <v>1</v>
      </c>
      <c r="N111" s="20"/>
      <c r="O111" s="20"/>
    </row>
    <row r="112" spans="2:15">
      <c r="B112" s="46">
        <v>72</v>
      </c>
      <c r="C112" s="52" t="s">
        <v>170</v>
      </c>
      <c r="D112" s="48">
        <v>27178</v>
      </c>
      <c r="E112" s="48">
        <f t="shared" si="12"/>
        <v>11178</v>
      </c>
      <c r="F112" s="50">
        <f t="shared" si="13"/>
        <v>5.5890000000000004</v>
      </c>
      <c r="G112" s="49">
        <v>6</v>
      </c>
      <c r="H112" s="49">
        <f t="shared" si="14"/>
        <v>38</v>
      </c>
      <c r="I112" s="51">
        <f t="shared" si="11"/>
        <v>33</v>
      </c>
      <c r="J112" s="49">
        <v>4</v>
      </c>
      <c r="K112" s="49">
        <v>29</v>
      </c>
      <c r="L112" s="49">
        <v>38</v>
      </c>
      <c r="M112" s="49"/>
      <c r="N112" s="20"/>
      <c r="O112" s="20"/>
    </row>
    <row r="113" spans="2:15">
      <c r="B113" s="46">
        <v>73</v>
      </c>
      <c r="C113" s="52" t="s">
        <v>101</v>
      </c>
      <c r="D113" s="48">
        <v>37469</v>
      </c>
      <c r="E113" s="48">
        <f t="shared" si="12"/>
        <v>21469</v>
      </c>
      <c r="F113" s="50">
        <f t="shared" si="13"/>
        <v>10.734500000000001</v>
      </c>
      <c r="G113" s="49">
        <v>11</v>
      </c>
      <c r="H113" s="49">
        <f t="shared" si="14"/>
        <v>43</v>
      </c>
      <c r="I113" s="51">
        <f t="shared" si="11"/>
        <v>34</v>
      </c>
      <c r="J113" s="49">
        <v>4</v>
      </c>
      <c r="K113" s="49">
        <v>30</v>
      </c>
      <c r="L113" s="49">
        <v>43</v>
      </c>
      <c r="M113" s="49"/>
      <c r="N113" s="20"/>
      <c r="O113" s="20"/>
    </row>
    <row r="114" spans="2:15">
      <c r="B114" s="53">
        <v>74</v>
      </c>
      <c r="C114" s="54" t="s">
        <v>102</v>
      </c>
      <c r="D114" s="55">
        <v>36551</v>
      </c>
      <c r="E114" s="55">
        <f t="shared" si="12"/>
        <v>20551</v>
      </c>
      <c r="F114" s="56">
        <f t="shared" si="13"/>
        <v>10.275499999999999</v>
      </c>
      <c r="G114" s="57">
        <v>10</v>
      </c>
      <c r="H114" s="57">
        <f t="shared" si="14"/>
        <v>42</v>
      </c>
      <c r="I114" s="58">
        <f t="shared" si="11"/>
        <v>36</v>
      </c>
      <c r="J114" s="57">
        <v>4</v>
      </c>
      <c r="K114" s="57">
        <v>32</v>
      </c>
      <c r="L114" s="57">
        <v>42</v>
      </c>
      <c r="M114" s="57"/>
      <c r="N114" s="20"/>
      <c r="O114" s="20"/>
    </row>
    <row r="115" spans="2:15" ht="15.7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0"/>
      <c r="O115" s="20"/>
    </row>
  </sheetData>
  <mergeCells count="15">
    <mergeCell ref="C40:F40"/>
    <mergeCell ref="C9:F9"/>
    <mergeCell ref="B1:M2"/>
    <mergeCell ref="I3:K3"/>
    <mergeCell ref="L3:M5"/>
    <mergeCell ref="K4:K6"/>
    <mergeCell ref="J4:J6"/>
    <mergeCell ref="I4:I6"/>
    <mergeCell ref="H3:H6"/>
    <mergeCell ref="G3:G6"/>
    <mergeCell ref="F3:F6"/>
    <mergeCell ref="E3:E6"/>
    <mergeCell ref="D3:D6"/>
    <mergeCell ref="C3:C6"/>
    <mergeCell ref="B3:B6"/>
  </mergeCells>
  <printOptions horizontalCentered="1"/>
  <pageMargins left="0.35433070866141736" right="0.35433070866141736" top="0.51181102362204722" bottom="0.51181102362204722" header="0.31496062992125984" footer="0.31496062992125984"/>
  <pageSetup paperSize="9" orientation="portrait" verticalDpi="12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 1 - giao công chức sở, ngành</vt:lpstr>
      <vt:lpstr>PL CẤP XÃ (3)</vt:lpstr>
      <vt:lpstr>'PL 1 - giao công chức sở, ngành'!Print_Titles</vt:lpstr>
      <vt:lpstr>'PL CẤP XÃ (3)'!Print_Titles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2025-08-24T11:31:42Z</cp:lastPrinted>
  <dcterms:created xsi:type="dcterms:W3CDTF">2025-07-28T01:31:08Z</dcterms:created>
  <dcterms:modified xsi:type="dcterms:W3CDTF">2025-08-24T11:32:32Z</dcterms:modified>
</cp:coreProperties>
</file>